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<sst xmlns="http://schemas.openxmlformats.org/spreadsheetml/2006/main" count="513" uniqueCount="167">
  <si>
    <t/>
  </si>
  <si>
    <t>Коды</t>
  </si>
  <si>
    <t>на</t>
  </si>
  <si>
    <t>Наименование учреждения</t>
  </si>
  <si>
    <t>администрация сельского поселения Горноправдинск</t>
  </si>
  <si>
    <t>по ОКПО</t>
  </si>
  <si>
    <t>Главный распорядитель (распорядитель)</t>
  </si>
  <si>
    <t>по ППП</t>
  </si>
  <si>
    <t>Наименование бюджета</t>
  </si>
  <si>
    <t>Бюджет сельского поселения Горноправдинск</t>
  </si>
  <si>
    <t>Единица измерения: руб.</t>
  </si>
  <si>
    <t>по ОКЕИ</t>
  </si>
  <si>
    <t>383</t>
  </si>
  <si>
    <t>Ограничения:</t>
  </si>
  <si>
    <t xml:space="preserve">с=01.01.2017; по=30.04.2017; Баланс=Финансовый орган  </t>
  </si>
  <si>
    <t>Код дохода</t>
  </si>
  <si>
    <t>Наименование дохода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</si>
  <si>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</si>
  <si>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</si>
  <si>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</si>
  <si>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</si>
  <si>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</si>
  <si>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</si>
  <si>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</si>
  <si>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Отклонение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</si>
  <si>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</si>
  <si>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</si>
  <si>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</si>
  <si>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</si>
  <si>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</si>
  <si>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</si>
  <si>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</si>
  <si>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</si>
  <si>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</si>
  <si>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</si>
  <si>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10000000</t>
  </si>
  <si>
    <t>00</t>
  </si>
  <si>
    <t>0000</t>
  </si>
  <si>
    <t>НАЛОГОВЫЕ И НЕНАЛОГОВЫЕ ДОХОДЫ</t>
  </si>
  <si>
    <t>61,09</t>
  </si>
  <si>
    <t>32,73</t>
  </si>
  <si>
    <t>10100000</t>
  </si>
  <si>
    <t>НАЛОГИ НА ПРИБЫЛЬ, ДОХОДЫ</t>
  </si>
  <si>
    <t>92,70</t>
  </si>
  <si>
    <t>48,73</t>
  </si>
  <si>
    <t>10102000</t>
  </si>
  <si>
    <t>Налог на доходы физических лиц</t>
  </si>
  <si>
    <t>10102010</t>
  </si>
  <si>
    <t>01</t>
  </si>
  <si>
    <t>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</si>
  <si>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</si>
  <si>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92,65</t>
  </si>
  <si>
    <t>48,70</t>
  </si>
  <si>
    <t>1000</t>
  </si>
  <si>
    <t>0,00</t>
  </si>
  <si>
    <t>2100</t>
  </si>
  <si>
    <t>10102020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</si>
  <si>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</si>
  <si>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</si>
  <si>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</si>
  <si>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</si>
  <si>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3000</t>
  </si>
  <si>
    <t>10300000</t>
  </si>
  <si>
    <t>НАЛОГИ НА ТОВАРЫ (РАБОТЫ, УСЛУГИ), РЕАЛИЗУЕМЫЕ НА ТЕРРИТОРИИ РОССИЙСКОЙ ФЕДЕРАЦИИ</t>
  </si>
  <si>
    <t>45,80</t>
  </si>
  <si>
    <t>25,22</t>
  </si>
  <si>
    <t>10302000</t>
  </si>
  <si>
    <t>Акцизы по подакцизным товарам (продукции), производимым на территории Российской Федерации</t>
  </si>
  <si>
    <t>10302230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</si>
  <si>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</si>
  <si>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58,39</t>
  </si>
  <si>
    <t>29,19</t>
  </si>
  <si>
    <t>10302240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</si>
  <si>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</si>
  <si>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29,20</t>
  </si>
  <si>
    <t>14,56</t>
  </si>
  <si>
    <t>10302250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</si>
  <si>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</si>
  <si>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45,31</t>
  </si>
  <si>
    <t>26,13</t>
  </si>
  <si>
    <t>10302260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</si>
  <si>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</si>
  <si>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10500000</t>
  </si>
  <si>
    <t>НАЛОГИ НА СОВОКУПНЫЙ ДОХОД</t>
  </si>
  <si>
    <t>11,33</t>
  </si>
  <si>
    <t>5,67</t>
  </si>
  <si>
    <t>10503000</t>
  </si>
  <si>
    <t>Единый сельскохозяйственный налог</t>
  </si>
  <si>
    <t>10503010</t>
  </si>
  <si>
    <t>10600000</t>
  </si>
  <si>
    <t>НАЛОГИ НА ИМУЩЕСТВО</t>
  </si>
  <si>
    <t>25,72</t>
  </si>
  <si>
    <t>11,98</t>
  </si>
  <si>
    <t>10601000</t>
  </si>
  <si>
    <t>Налог на имущество физических лиц</t>
  </si>
  <si>
    <t>26,70</t>
  </si>
  <si>
    <t>9,29</t>
  </si>
  <si>
    <t>10601030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</si>
  <si>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</si>
  <si>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</si>
  <si>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10606000</t>
  </si>
  <si>
    <t>Земельный налог</t>
  </si>
  <si>
    <t>25,52</t>
  </si>
  <si>
    <t>12,77</t>
  </si>
  <si>
    <t>10606033</t>
  </si>
  <si>
    <t>Земельный налог с организаций, обладающих земельным участком, расположенным в границах межселенных территорий</t>
  </si>
  <si>
    <t>24,05</t>
  </si>
  <si>
    <t>12,98</t>
  </si>
  <si>
    <t>10606043</t>
  </si>
  <si>
    <t>Земельный налог с физических лиц, обладающих земельным участком, расположенным в границах межселенных территорий</t>
  </si>
  <si>
    <t>58,04</t>
  </si>
  <si>
    <t>11,10</t>
  </si>
  <si>
    <t>11100000</t>
  </si>
  <si>
    <t>ДОХОДЫ ОТ ИСПОЛЬЗОВАНИЯ ИМУЩЕСТВА, НАХОДЯЩЕГОСЯ В ГОСУДАРСТВЕННОЙ И МУНИЦИПАЛЬНОЙ СОБСТВЕННОСТИ</t>
  </si>
  <si>
    <t>45,16</t>
  </si>
  <si>
    <t>25,97</t>
  </si>
  <si>
    <t>11105000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</si>
  <si>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</si>
  <si>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91,17</t>
  </si>
  <si>
    <t>45,59</t>
  </si>
  <si>
    <t>11105025</t>
  </si>
  <si>
    <t>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</si>
  <si>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</si>
  <si>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11109000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</si>
  <si>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</si>
  <si>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45,13</t>
  </si>
  <si>
    <t>25,96</t>
  </si>
  <si>
    <t>11109045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</si>
  <si>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</si>
  <si>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11400000</t>
  </si>
  <si>
    <t>ДОХОДЫ ОТ ПРОДАЖИ МАТЕРИАЛЬНЫХ И НЕМАТЕРИАЛЬНЫХ АКТИВОВ</t>
  </si>
  <si>
    <t>11401000</t>
  </si>
  <si>
    <t>Доходы от продажи квартир</t>
  </si>
  <si>
    <t>11401050</t>
  </si>
  <si>
    <t>410</t>
  </si>
  <si>
    <t>Доходы от продажи квартир, находящихся в собственности муниципальных районов</t>
  </si>
  <si>
    <t>11700000</t>
  </si>
  <si>
    <t>ПРОЧИЕ НЕНАЛОГОВЫЕ ДОХОДЫ</t>
  </si>
  <si>
    <t>11705000</t>
  </si>
  <si>
    <t>Прочие неналоговые доходы</t>
  </si>
  <si>
    <t>11705050</t>
  </si>
  <si>
    <t>180</t>
  </si>
  <si>
    <t>Прочие неналоговые доходы бюджетов муниципальных районов</t>
  </si>
  <si>
    <t>20000000</t>
  </si>
  <si>
    <t>БЕЗВОЗМЕЗДНЫЕ ПОСТУПЛЕНИЯ</t>
  </si>
  <si>
    <t>54,91</t>
  </si>
  <si>
    <t>33,73</t>
  </si>
  <si>
    <t>20200000</t>
  </si>
  <si>
    <t>БЕЗВОЗМЕЗДНЫЕ ПОСТУПЛЕНИЯ ОТ ДРУГИХ БЮДЖЕТОВ БЮДЖЕТНОЙ СИСТЕМЫ РОССИЙСКОЙ ФЕДЕРАЦИИ</t>
  </si>
  <si>
    <t>72,16</t>
  </si>
  <si>
    <t>39,32</t>
  </si>
  <si>
    <t>20215001</t>
  </si>
  <si>
    <t>151</t>
  </si>
  <si>
    <t>Дотации на выравнивание бюджетной обеспеченности</t>
  </si>
  <si>
    <t>50,00</t>
  </si>
  <si>
    <t>20235118</t>
  </si>
  <si>
    <t>Субвенции бюджетам на осуществление первичного воинского учета на территориях, где отсутствуют военные комиссариаты</t>
  </si>
  <si>
    <t>99,95</t>
  </si>
  <si>
    <t>20235930</t>
  </si>
  <si>
    <t>Субвенции бюджетам на государственную регистрацию актов гражданского состояния</t>
  </si>
  <si>
    <t>100,00</t>
  </si>
  <si>
    <t>9,18</t>
  </si>
  <si>
    <t>8,48</t>
  </si>
  <si>
    <t>20249999</t>
  </si>
  <si>
    <t>Прочие межбюджетные трансферты, передаваемые бюджетам</t>
  </si>
  <si>
    <t>ИТОГО</t>
  </si>
  <si>
    <t xml:space="preserve">                                     ИСПОЛНЕНИЕ КАССОВОГО ПЛАНА В ЧАСТИ ДОХОДОВ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</si>
</sst>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14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2" xfId="0" applyNumberFormat="1" applyFont="1" applyFill="1" applyBorder="1" applyAlignment="1">
      <alignment horizontal="center" vertical="center" wrapText="1"/>
    </xf>
    <xf numFmtId="0" fontId="7" fillId="33" borderId="21" xfId="0" applyNumberFormat="1" applyFont="1" applyFill="1" applyBorder="1" applyAlignment="1">
      <alignment horizontal="center" vertical="center" wrapText="1"/>
    </xf>
    <xf numFmtId="0" fontId="7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lef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9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7" xfId="0" applyNumberFormat="1" applyFont="1" applyFill="1" applyBorder="1" applyAlignment="1">
      <alignment horizontal="right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1">
      <selection activeCell="N18" sqref="N18:O18"/>
    </sheetView>
  </sheetViews>
  <sheetFormatPr defaultColWidth="9.140625" defaultRowHeight="12.75"/>
  <cols>
    <col min="1" max="1" width="3.7109375" style="1" customWidth="1"/>
    <col min="2" max="2" width="7.7109375" style="1" customWidth="1"/>
    <col min="3" max="3" width="2.7109375" style="1" customWidth="1"/>
    <col min="4" max="4" width="3.7109375" style="1" customWidth="1"/>
    <col min="5" max="5" width="1.7109375" style="1" customWidth="1"/>
    <col min="6" max="6" width="2.7109375" style="1" customWidth="1"/>
    <col min="7" max="7" width="0.13671875" style="1" customWidth="1"/>
    <col min="8" max="9" width="1.7109375" style="1" customWidth="1"/>
    <col min="10" max="10" width="10.7109375" style="1" customWidth="1"/>
    <col min="11" max="11" width="26.7109375" style="1" customWidth="1"/>
    <col min="12" max="12" width="4.7109375" style="1" customWidth="1"/>
    <col min="13" max="13" width="9.7109375" style="1" customWidth="1"/>
    <col min="14" max="14" width="10.7109375" style="1" customWidth="1"/>
    <col min="15" max="15" width="3.7109375" style="1" customWidth="1"/>
    <col min="16" max="16" width="13.7109375" style="1" customWidth="1"/>
    <col min="17" max="18" width="10.7109375" style="1" customWidth="1"/>
    <col min="19" max="19" width="11.7109375" style="1" hidden="1" customWidth="1"/>
    <col min="20" max="20" width="3.7109375" style="1" hidden="1" customWidth="1"/>
    <col min="21" max="21" width="4.7109375" style="1" hidden="1" customWidth="1"/>
    <col min="22" max="22" width="9.7109375" style="1" hidden="1" customWidth="1"/>
  </cols>
  <sheetData>
    <row r="1" spans="1:22" s="1" customFormat="1" ht="15.75" customHeight="1">
      <c r="A1" s="2" t="s">
        <v>166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 t="s">
        <v>1</v>
      </c>
    </row>
    <row r="3" spans="1:22" s="1" customFormat="1" ht="13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49">
        <v>42856</v>
      </c>
      <c r="N3" s="6"/>
      <c r="O3" s="7"/>
      <c r="P3" s="7"/>
      <c r="Q3" s="7"/>
      <c r="R3" s="7"/>
      <c r="S3" s="7"/>
      <c r="T3" s="7"/>
      <c r="U3" s="7"/>
      <c r="V3" s="8">
        <v>42855</v>
      </c>
    </row>
    <row r="4" spans="1:22" s="1" customFormat="1" ht="15.7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 t="s">
        <v>0</v>
      </c>
    </row>
    <row r="5" spans="1:22" s="1" customFormat="1" ht="15" customHeight="1">
      <c r="A5" s="10" t="s">
        <v>3</v>
      </c>
      <c r="B5" s="10"/>
      <c r="C5" s="10"/>
      <c r="D5" s="10"/>
      <c r="E5" s="10"/>
      <c r="F5" s="10"/>
      <c r="G5" s="10"/>
      <c r="H5" s="10"/>
      <c r="I5" s="10"/>
      <c r="J5" s="11" t="s">
        <v>4</v>
      </c>
      <c r="K5" s="11"/>
      <c r="L5" s="11"/>
      <c r="M5" s="11"/>
      <c r="N5" s="11"/>
      <c r="O5" s="11"/>
      <c r="P5" s="11"/>
      <c r="Q5" s="11"/>
      <c r="R5" s="11"/>
      <c r="S5" s="11"/>
      <c r="T5" s="7" t="s">
        <v>5</v>
      </c>
      <c r="U5" s="7"/>
      <c r="V5" s="12" t="s">
        <v>0</v>
      </c>
    </row>
    <row r="6" spans="1:22" s="1" customFormat="1" ht="15" customHeight="1">
      <c r="A6" s="10" t="s">
        <v>6</v>
      </c>
      <c r="B6" s="10"/>
      <c r="C6" s="10"/>
      <c r="D6" s="10"/>
      <c r="E6" s="10"/>
      <c r="F6" s="10"/>
      <c r="G6" s="10"/>
      <c r="H6" s="10"/>
      <c r="I6" s="10"/>
      <c r="J6" s="10"/>
      <c r="K6" s="11" t="s">
        <v>0</v>
      </c>
      <c r="L6" s="11"/>
      <c r="M6" s="11"/>
      <c r="N6" s="11"/>
      <c r="O6" s="11"/>
      <c r="P6" s="11"/>
      <c r="Q6" s="11"/>
      <c r="R6" s="11"/>
      <c r="S6" s="11"/>
      <c r="T6" s="7" t="s">
        <v>7</v>
      </c>
      <c r="U6" s="7"/>
      <c r="V6" s="12" t="s">
        <v>0</v>
      </c>
    </row>
    <row r="7" spans="1:22" s="1" customFormat="1" ht="15" customHeight="1">
      <c r="A7" s="10" t="s">
        <v>8</v>
      </c>
      <c r="B7" s="10"/>
      <c r="C7" s="10"/>
      <c r="D7" s="10"/>
      <c r="E7" s="10"/>
      <c r="F7" s="10"/>
      <c r="G7" s="11" t="s">
        <v>9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7" t="s">
        <v>0</v>
      </c>
      <c r="U7" s="7"/>
      <c r="V7" s="12" t="s">
        <v>0</v>
      </c>
    </row>
    <row r="8" spans="1:22" s="1" customFormat="1" ht="13.5" customHeight="1">
      <c r="A8" s="10" t="s">
        <v>10</v>
      </c>
      <c r="B8" s="10"/>
      <c r="C8" s="10"/>
      <c r="D8" s="10"/>
      <c r="E8" s="10"/>
      <c r="F8" s="10"/>
      <c r="G8" s="10"/>
      <c r="H8" s="13" t="s">
        <v>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7" t="s">
        <v>11</v>
      </c>
      <c r="U8" s="7"/>
      <c r="V8" s="14" t="s">
        <v>12</v>
      </c>
    </row>
    <row r="9" spans="1:22" s="1" customFormat="1" ht="13.5" customHeight="1">
      <c r="A9" s="10" t="s">
        <v>0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s="1" customFormat="1" ht="13.5" customHeight="1">
      <c r="A10" s="15" t="s">
        <v>13</v>
      </c>
      <c r="B10" s="15"/>
      <c r="C10" s="10" t="s">
        <v>14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s="1" customFormat="1" ht="13.5" customHeight="1">
      <c r="A11" s="10" t="s">
        <v>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s="1" customFormat="1" ht="13.5" customHeight="1">
      <c r="A12" s="16" t="s">
        <v>15</v>
      </c>
      <c r="B12" s="16"/>
      <c r="C12" s="16"/>
      <c r="D12" s="16"/>
      <c r="E12" s="16"/>
      <c r="F12" s="16"/>
      <c r="G12" s="16"/>
      <c r="H12" s="16"/>
      <c r="I12" s="17" t="s">
        <v>16</v>
      </c>
      <c r="J12" s="17"/>
      <c r="K12" s="17"/>
      <c r="L12" s="18" t="s">
        <v>17</v>
      </c>
      <c r="M12" s="18"/>
      <c r="N12" s="18"/>
      <c r="O12" s="18"/>
      <c r="P12" s="18" t="s">
        <v>20</v>
      </c>
      <c r="Q12" s="18" t="s">
        <v>21</v>
      </c>
      <c r="R12" s="18"/>
      <c r="S12" s="16" t="s">
        <v>24</v>
      </c>
      <c r="T12" s="16"/>
      <c r="U12" s="16"/>
      <c r="V12" s="16"/>
    </row>
    <row r="13" spans="1:22" s="1" customFormat="1" ht="33.75" customHeight="1">
      <c r="A13" s="16"/>
      <c r="B13" s="16"/>
      <c r="C13" s="16"/>
      <c r="D13" s="16"/>
      <c r="E13" s="16"/>
      <c r="F13" s="16"/>
      <c r="G13" s="16"/>
      <c r="H13" s="16"/>
      <c r="I13" s="17"/>
      <c r="J13" s="17"/>
      <c r="K13" s="17"/>
      <c r="L13" s="19" t="s">
        <v>18</v>
      </c>
      <c r="M13" s="19"/>
      <c r="N13" s="20" t="s">
        <v>19</v>
      </c>
      <c r="O13" s="20"/>
      <c r="P13" s="18"/>
      <c r="Q13" s="21" t="s">
        <v>22</v>
      </c>
      <c r="R13" s="22" t="s">
        <v>23</v>
      </c>
      <c r="S13" s="19" t="s">
        <v>22</v>
      </c>
      <c r="T13" s="19"/>
      <c r="U13" s="23" t="s">
        <v>23</v>
      </c>
      <c r="V13" s="23"/>
    </row>
    <row r="14" spans="1:22" s="1" customFormat="1" ht="12.75" customHeight="1">
      <c r="A14" s="24" t="s">
        <v>25</v>
      </c>
      <c r="B14" s="24"/>
      <c r="C14" s="24"/>
      <c r="D14" s="24"/>
      <c r="E14" s="24"/>
      <c r="F14" s="24"/>
      <c r="G14" s="24"/>
      <c r="H14" s="24"/>
      <c r="I14" s="25" t="s">
        <v>26</v>
      </c>
      <c r="J14" s="25"/>
      <c r="K14" s="25"/>
      <c r="L14" s="26" t="s">
        <v>27</v>
      </c>
      <c r="M14" s="26"/>
      <c r="N14" s="25" t="s">
        <v>28</v>
      </c>
      <c r="O14" s="25"/>
      <c r="P14" s="27" t="s">
        <v>29</v>
      </c>
      <c r="Q14" s="27" t="s">
        <v>30</v>
      </c>
      <c r="R14" s="28" t="s">
        <v>31</v>
      </c>
      <c r="S14" s="26" t="s">
        <v>32</v>
      </c>
      <c r="T14" s="26"/>
      <c r="U14" s="29" t="s">
        <v>33</v>
      </c>
      <c r="V14" s="29"/>
    </row>
    <row r="15" spans="1:22" s="1" customFormat="1" ht="13.5" customHeight="1">
      <c r="A15" s="30" t="s">
        <v>34</v>
      </c>
      <c r="B15" s="31" t="s">
        <v>35</v>
      </c>
      <c r="C15" s="31" t="s">
        <v>36</v>
      </c>
      <c r="D15" s="32" t="s">
        <v>37</v>
      </c>
      <c r="E15" s="32"/>
      <c r="F15" s="33" t="s">
        <v>34</v>
      </c>
      <c r="G15" s="33"/>
      <c r="H15" s="33"/>
      <c r="I15" s="34" t="s">
        <v>38</v>
      </c>
      <c r="J15" s="34"/>
      <c r="K15" s="34"/>
      <c r="L15" s="35">
        <f>12447200</f>
        <v>12447200</v>
      </c>
      <c r="M15" s="35"/>
      <c r="N15" s="36">
        <f>23230100</f>
        <v>23230100</v>
      </c>
      <c r="O15" s="36"/>
      <c r="P15" s="37">
        <f>7604246.28</f>
        <v>7604246.28</v>
      </c>
      <c r="Q15" s="38" t="s">
        <v>39</v>
      </c>
      <c r="R15" s="39" t="s">
        <v>40</v>
      </c>
      <c r="S15" s="35">
        <f>4842953.72</f>
        <v>4842953.72</v>
      </c>
      <c r="T15" s="35"/>
      <c r="U15" s="40">
        <f>15625853.72</f>
        <v>15625853.72</v>
      </c>
      <c r="V15" s="40"/>
    </row>
    <row r="16" spans="1:22" s="1" customFormat="1" ht="13.5" customHeight="1">
      <c r="A16" s="30" t="s">
        <v>34</v>
      </c>
      <c r="B16" s="31" t="s">
        <v>41</v>
      </c>
      <c r="C16" s="31" t="s">
        <v>36</v>
      </c>
      <c r="D16" s="32" t="s">
        <v>37</v>
      </c>
      <c r="E16" s="32"/>
      <c r="F16" s="33" t="s">
        <v>34</v>
      </c>
      <c r="G16" s="33"/>
      <c r="H16" s="33"/>
      <c r="I16" s="34" t="s">
        <v>42</v>
      </c>
      <c r="J16" s="34"/>
      <c r="K16" s="34"/>
      <c r="L16" s="35">
        <f>4100000</f>
        <v>4100000</v>
      </c>
      <c r="M16" s="35"/>
      <c r="N16" s="36">
        <f>7800000</f>
        <v>7800000</v>
      </c>
      <c r="O16" s="36"/>
      <c r="P16" s="37">
        <f>3800627.05</f>
        <v>3800627.05</v>
      </c>
      <c r="Q16" s="38" t="s">
        <v>43</v>
      </c>
      <c r="R16" s="39" t="s">
        <v>44</v>
      </c>
      <c r="S16" s="35">
        <f>299372.95</f>
        <v>299372.95</v>
      </c>
      <c r="T16" s="35"/>
      <c r="U16" s="40">
        <f>3999372.95</f>
        <v>3999372.95</v>
      </c>
      <c r="V16" s="40"/>
    </row>
    <row r="17" spans="1:22" s="1" customFormat="1" ht="13.5" customHeight="1">
      <c r="A17" s="30" t="s">
        <v>34</v>
      </c>
      <c r="B17" s="31" t="s">
        <v>45</v>
      </c>
      <c r="C17" s="31" t="s">
        <v>36</v>
      </c>
      <c r="D17" s="32" t="s">
        <v>37</v>
      </c>
      <c r="E17" s="32"/>
      <c r="F17" s="33" t="s">
        <v>34</v>
      </c>
      <c r="G17" s="33"/>
      <c r="H17" s="33"/>
      <c r="I17" s="34" t="s">
        <v>46</v>
      </c>
      <c r="J17" s="34"/>
      <c r="K17" s="34"/>
      <c r="L17" s="35">
        <f>4100000</f>
        <v>4100000</v>
      </c>
      <c r="M17" s="35"/>
      <c r="N17" s="36">
        <f>7800000</f>
        <v>7800000</v>
      </c>
      <c r="O17" s="36"/>
      <c r="P17" s="37">
        <f>3800627.05</f>
        <v>3800627.05</v>
      </c>
      <c r="Q17" s="38" t="s">
        <v>43</v>
      </c>
      <c r="R17" s="39" t="s">
        <v>44</v>
      </c>
      <c r="S17" s="35">
        <f>299372.95</f>
        <v>299372.95</v>
      </c>
      <c r="T17" s="35"/>
      <c r="U17" s="40">
        <f>3999372.95</f>
        <v>3999372.95</v>
      </c>
      <c r="V17" s="40"/>
    </row>
    <row r="18" spans="1:22" s="1" customFormat="1" ht="66" customHeight="1">
      <c r="A18" s="30" t="s">
        <v>34</v>
      </c>
      <c r="B18" s="31" t="s">
        <v>47</v>
      </c>
      <c r="C18" s="31" t="s">
        <v>48</v>
      </c>
      <c r="D18" s="32" t="s">
        <v>37</v>
      </c>
      <c r="E18" s="32"/>
      <c r="F18" s="33" t="s">
        <v>49</v>
      </c>
      <c r="G18" s="33"/>
      <c r="H18" s="33"/>
      <c r="I18" s="34" t="s">
        <v>50</v>
      </c>
      <c r="J18" s="34"/>
      <c r="K18" s="34"/>
      <c r="L18" s="35">
        <f>4100000</f>
        <v>4100000</v>
      </c>
      <c r="M18" s="35"/>
      <c r="N18" s="36">
        <f>7800000</f>
        <v>7800000</v>
      </c>
      <c r="O18" s="36"/>
      <c r="P18" s="37">
        <f>3798507.81</f>
        <v>3798507.81</v>
      </c>
      <c r="Q18" s="38" t="s">
        <v>51</v>
      </c>
      <c r="R18" s="39" t="s">
        <v>52</v>
      </c>
      <c r="S18" s="35">
        <f>301492.19</f>
        <v>301492.19</v>
      </c>
      <c r="T18" s="35"/>
      <c r="U18" s="40">
        <f>4001492.19</f>
        <v>4001492.19</v>
      </c>
      <c r="V18" s="40"/>
    </row>
    <row r="19" spans="1:22" s="1" customFormat="1" ht="66" customHeight="1">
      <c r="A19" s="30" t="s">
        <v>34</v>
      </c>
      <c r="B19" s="31" t="s">
        <v>47</v>
      </c>
      <c r="C19" s="31" t="s">
        <v>48</v>
      </c>
      <c r="D19" s="32" t="s">
        <v>53</v>
      </c>
      <c r="E19" s="32"/>
      <c r="F19" s="33" t="s">
        <v>49</v>
      </c>
      <c r="G19" s="33"/>
      <c r="H19" s="33"/>
      <c r="I19" s="34" t="s">
        <v>50</v>
      </c>
      <c r="J19" s="34"/>
      <c r="K19" s="34"/>
      <c r="L19" s="41" t="s">
        <v>0</v>
      </c>
      <c r="M19" s="41"/>
      <c r="N19" s="42" t="s">
        <v>0</v>
      </c>
      <c r="O19" s="42"/>
      <c r="P19" s="37">
        <f>3780772.78</f>
        <v>3780772.78</v>
      </c>
      <c r="Q19" s="38" t="s">
        <v>54</v>
      </c>
      <c r="R19" s="39" t="s">
        <v>54</v>
      </c>
      <c r="S19" s="35">
        <f>-3780772.78</f>
        <v>-3780772.78</v>
      </c>
      <c r="T19" s="35"/>
      <c r="U19" s="40">
        <f>-3780772.78</f>
        <v>-3780772.78</v>
      </c>
      <c r="V19" s="40"/>
    </row>
    <row r="20" spans="1:22" s="1" customFormat="1" ht="66" customHeight="1">
      <c r="A20" s="30" t="s">
        <v>34</v>
      </c>
      <c r="B20" s="31" t="s">
        <v>47</v>
      </c>
      <c r="C20" s="31" t="s">
        <v>48</v>
      </c>
      <c r="D20" s="32" t="s">
        <v>55</v>
      </c>
      <c r="E20" s="32"/>
      <c r="F20" s="33" t="s">
        <v>49</v>
      </c>
      <c r="G20" s="33"/>
      <c r="H20" s="33"/>
      <c r="I20" s="34" t="s">
        <v>50</v>
      </c>
      <c r="J20" s="34"/>
      <c r="K20" s="34"/>
      <c r="L20" s="41" t="s">
        <v>0</v>
      </c>
      <c r="M20" s="41"/>
      <c r="N20" s="42" t="s">
        <v>0</v>
      </c>
      <c r="O20" s="42"/>
      <c r="P20" s="37">
        <f>17735.03</f>
        <v>17735.03</v>
      </c>
      <c r="Q20" s="38" t="s">
        <v>54</v>
      </c>
      <c r="R20" s="39" t="s">
        <v>54</v>
      </c>
      <c r="S20" s="35">
        <f>-17735.03</f>
        <v>-17735.03</v>
      </c>
      <c r="T20" s="35"/>
      <c r="U20" s="40">
        <f>-17735.03</f>
        <v>-17735.03</v>
      </c>
      <c r="V20" s="40"/>
    </row>
    <row r="21" spans="1:22" s="1" customFormat="1" ht="96.75" customHeight="1">
      <c r="A21" s="30" t="s">
        <v>34</v>
      </c>
      <c r="B21" s="31" t="s">
        <v>56</v>
      </c>
      <c r="C21" s="31" t="s">
        <v>48</v>
      </c>
      <c r="D21" s="32" t="s">
        <v>37</v>
      </c>
      <c r="E21" s="32"/>
      <c r="F21" s="33" t="s">
        <v>49</v>
      </c>
      <c r="G21" s="33"/>
      <c r="H21" s="33"/>
      <c r="I21" s="34" t="s">
        <v>57</v>
      </c>
      <c r="J21" s="34"/>
      <c r="K21" s="34"/>
      <c r="L21" s="41" t="s">
        <v>0</v>
      </c>
      <c r="M21" s="41"/>
      <c r="N21" s="42" t="s">
        <v>0</v>
      </c>
      <c r="O21" s="42"/>
      <c r="P21" s="37">
        <f>1432.52</f>
        <v>1432.52</v>
      </c>
      <c r="Q21" s="38" t="s">
        <v>54</v>
      </c>
      <c r="R21" s="39" t="s">
        <v>54</v>
      </c>
      <c r="S21" s="35">
        <f>-1432.52</f>
        <v>-1432.52</v>
      </c>
      <c r="T21" s="35"/>
      <c r="U21" s="40">
        <f>-1432.52</f>
        <v>-1432.52</v>
      </c>
      <c r="V21" s="40"/>
    </row>
    <row r="22" spans="1:22" s="1" customFormat="1" ht="96.75" customHeight="1">
      <c r="A22" s="30" t="s">
        <v>34</v>
      </c>
      <c r="B22" s="31" t="s">
        <v>56</v>
      </c>
      <c r="C22" s="31" t="s">
        <v>48</v>
      </c>
      <c r="D22" s="32" t="s">
        <v>53</v>
      </c>
      <c r="E22" s="32"/>
      <c r="F22" s="33" t="s">
        <v>49</v>
      </c>
      <c r="G22" s="33"/>
      <c r="H22" s="33"/>
      <c r="I22" s="34" t="s">
        <v>57</v>
      </c>
      <c r="J22" s="34"/>
      <c r="K22" s="34"/>
      <c r="L22" s="41" t="s">
        <v>0</v>
      </c>
      <c r="M22" s="41"/>
      <c r="N22" s="42" t="s">
        <v>0</v>
      </c>
      <c r="O22" s="42"/>
      <c r="P22" s="37">
        <f>1432.52</f>
        <v>1432.52</v>
      </c>
      <c r="Q22" s="38" t="s">
        <v>54</v>
      </c>
      <c r="R22" s="39" t="s">
        <v>54</v>
      </c>
      <c r="S22" s="35">
        <f>-1432.52</f>
        <v>-1432.52</v>
      </c>
      <c r="T22" s="35"/>
      <c r="U22" s="40">
        <f>-1432.52</f>
        <v>-1432.52</v>
      </c>
      <c r="V22" s="40"/>
    </row>
    <row r="23" spans="1:22" s="1" customFormat="1" ht="45" customHeight="1">
      <c r="A23" s="30" t="s">
        <v>34</v>
      </c>
      <c r="B23" s="31" t="s">
        <v>58</v>
      </c>
      <c r="C23" s="31" t="s">
        <v>48</v>
      </c>
      <c r="D23" s="32" t="s">
        <v>37</v>
      </c>
      <c r="E23" s="32"/>
      <c r="F23" s="33" t="s">
        <v>49</v>
      </c>
      <c r="G23" s="33"/>
      <c r="H23" s="33"/>
      <c r="I23" s="34" t="s">
        <v>59</v>
      </c>
      <c r="J23" s="34"/>
      <c r="K23" s="34"/>
      <c r="L23" s="41" t="s">
        <v>0</v>
      </c>
      <c r="M23" s="41"/>
      <c r="N23" s="42" t="s">
        <v>0</v>
      </c>
      <c r="O23" s="42"/>
      <c r="P23" s="37">
        <f>686.72</f>
        <v>686.72</v>
      </c>
      <c r="Q23" s="38" t="s">
        <v>54</v>
      </c>
      <c r="R23" s="39" t="s">
        <v>54</v>
      </c>
      <c r="S23" s="35">
        <f>-686.72</f>
        <v>-686.72</v>
      </c>
      <c r="T23" s="35"/>
      <c r="U23" s="40">
        <f>-686.72</f>
        <v>-686.72</v>
      </c>
      <c r="V23" s="40"/>
    </row>
    <row r="24" spans="1:22" s="1" customFormat="1" ht="45" customHeight="1">
      <c r="A24" s="30" t="s">
        <v>34</v>
      </c>
      <c r="B24" s="31" t="s">
        <v>58</v>
      </c>
      <c r="C24" s="31" t="s">
        <v>48</v>
      </c>
      <c r="D24" s="32" t="s">
        <v>53</v>
      </c>
      <c r="E24" s="32"/>
      <c r="F24" s="33" t="s">
        <v>49</v>
      </c>
      <c r="G24" s="33"/>
      <c r="H24" s="33"/>
      <c r="I24" s="34" t="s">
        <v>60</v>
      </c>
      <c r="J24" s="34"/>
      <c r="K24" s="34"/>
      <c r="L24" s="41" t="s">
        <v>0</v>
      </c>
      <c r="M24" s="41"/>
      <c r="N24" s="42" t="s">
        <v>0</v>
      </c>
      <c r="O24" s="42"/>
      <c r="P24" s="37">
        <f>108.5</f>
        <v>108.5</v>
      </c>
      <c r="Q24" s="38" t="s">
        <v>54</v>
      </c>
      <c r="R24" s="39" t="s">
        <v>54</v>
      </c>
      <c r="S24" s="35">
        <f>-108.5</f>
        <v>-108.5</v>
      </c>
      <c r="T24" s="35"/>
      <c r="U24" s="40">
        <f>-108.5</f>
        <v>-108.5</v>
      </c>
      <c r="V24" s="40"/>
    </row>
    <row r="25" spans="1:22" s="1" customFormat="1" ht="45" customHeight="1">
      <c r="A25" s="30" t="s">
        <v>34</v>
      </c>
      <c r="B25" s="31" t="s">
        <v>58</v>
      </c>
      <c r="C25" s="31" t="s">
        <v>48</v>
      </c>
      <c r="D25" s="32" t="s">
        <v>55</v>
      </c>
      <c r="E25" s="32"/>
      <c r="F25" s="33" t="s">
        <v>49</v>
      </c>
      <c r="G25" s="33"/>
      <c r="H25" s="33"/>
      <c r="I25" s="34" t="s">
        <v>60</v>
      </c>
      <c r="J25" s="34"/>
      <c r="K25" s="34"/>
      <c r="L25" s="41" t="s">
        <v>0</v>
      </c>
      <c r="M25" s="41"/>
      <c r="N25" s="42" t="s">
        <v>0</v>
      </c>
      <c r="O25" s="42"/>
      <c r="P25" s="37">
        <f>-16.95</f>
        <v>-16.95</v>
      </c>
      <c r="Q25" s="38" t="s">
        <v>54</v>
      </c>
      <c r="R25" s="39" t="s">
        <v>54</v>
      </c>
      <c r="S25" s="35">
        <f>16.95</f>
        <v>16.95</v>
      </c>
      <c r="T25" s="35"/>
      <c r="U25" s="40">
        <f>16.95</f>
        <v>16.95</v>
      </c>
      <c r="V25" s="40"/>
    </row>
    <row r="26" spans="1:22" s="1" customFormat="1" ht="45" customHeight="1">
      <c r="A26" s="30" t="s">
        <v>34</v>
      </c>
      <c r="B26" s="31" t="s">
        <v>58</v>
      </c>
      <c r="C26" s="31" t="s">
        <v>48</v>
      </c>
      <c r="D26" s="32" t="s">
        <v>61</v>
      </c>
      <c r="E26" s="32"/>
      <c r="F26" s="33" t="s">
        <v>49</v>
      </c>
      <c r="G26" s="33"/>
      <c r="H26" s="33"/>
      <c r="I26" s="34" t="s">
        <v>60</v>
      </c>
      <c r="J26" s="34"/>
      <c r="K26" s="34"/>
      <c r="L26" s="41" t="s">
        <v>0</v>
      </c>
      <c r="M26" s="41"/>
      <c r="N26" s="42" t="s">
        <v>0</v>
      </c>
      <c r="O26" s="42"/>
      <c r="P26" s="37">
        <f>595.17</f>
        <v>595.17</v>
      </c>
      <c r="Q26" s="38" t="s">
        <v>54</v>
      </c>
      <c r="R26" s="39" t="s">
        <v>54</v>
      </c>
      <c r="S26" s="35">
        <f>-595.17</f>
        <v>-595.17</v>
      </c>
      <c r="T26" s="35"/>
      <c r="U26" s="40">
        <f>-595.17</f>
        <v>-595.17</v>
      </c>
      <c r="V26" s="40"/>
    </row>
    <row r="27" spans="1:22" s="1" customFormat="1" ht="33.75" customHeight="1">
      <c r="A27" s="30" t="s">
        <v>34</v>
      </c>
      <c r="B27" s="31" t="s">
        <v>62</v>
      </c>
      <c r="C27" s="31" t="s">
        <v>36</v>
      </c>
      <c r="D27" s="32" t="s">
        <v>37</v>
      </c>
      <c r="E27" s="32"/>
      <c r="F27" s="33" t="s">
        <v>34</v>
      </c>
      <c r="G27" s="33"/>
      <c r="H27" s="33"/>
      <c r="I27" s="34" t="s">
        <v>63</v>
      </c>
      <c r="J27" s="34"/>
      <c r="K27" s="34"/>
      <c r="L27" s="35">
        <f>2807000</f>
        <v>2807000</v>
      </c>
      <c r="M27" s="35"/>
      <c r="N27" s="36">
        <f>5098000</f>
        <v>5098000</v>
      </c>
      <c r="O27" s="36"/>
      <c r="P27" s="37">
        <f>1285610.43</f>
        <v>1285610.43</v>
      </c>
      <c r="Q27" s="38" t="s">
        <v>64</v>
      </c>
      <c r="R27" s="39" t="s">
        <v>65</v>
      </c>
      <c r="S27" s="35">
        <f>1521389.57</f>
        <v>1521389.57</v>
      </c>
      <c r="T27" s="35"/>
      <c r="U27" s="40">
        <f>3812389.57</f>
        <v>3812389.57</v>
      </c>
      <c r="V27" s="40"/>
    </row>
    <row r="28" spans="1:22" s="1" customFormat="1" ht="33.75" customHeight="1">
      <c r="A28" s="30" t="s">
        <v>34</v>
      </c>
      <c r="B28" s="31" t="s">
        <v>66</v>
      </c>
      <c r="C28" s="31" t="s">
        <v>36</v>
      </c>
      <c r="D28" s="32" t="s">
        <v>37</v>
      </c>
      <c r="E28" s="32"/>
      <c r="F28" s="33" t="s">
        <v>34</v>
      </c>
      <c r="G28" s="33"/>
      <c r="H28" s="33"/>
      <c r="I28" s="34" t="s">
        <v>67</v>
      </c>
      <c r="J28" s="34"/>
      <c r="K28" s="34"/>
      <c r="L28" s="35">
        <f>2807000</f>
        <v>2807000</v>
      </c>
      <c r="M28" s="35"/>
      <c r="N28" s="36">
        <f>5098000</f>
        <v>5098000</v>
      </c>
      <c r="O28" s="36"/>
      <c r="P28" s="37">
        <f>1285610.43</f>
        <v>1285610.43</v>
      </c>
      <c r="Q28" s="38" t="s">
        <v>64</v>
      </c>
      <c r="R28" s="39" t="s">
        <v>65</v>
      </c>
      <c r="S28" s="35">
        <f>1521389.57</f>
        <v>1521389.57</v>
      </c>
      <c r="T28" s="35"/>
      <c r="U28" s="40">
        <f>3812389.57</f>
        <v>3812389.57</v>
      </c>
      <c r="V28" s="40"/>
    </row>
    <row r="29" spans="1:22" s="1" customFormat="1" ht="66" customHeight="1">
      <c r="A29" s="30" t="s">
        <v>34</v>
      </c>
      <c r="B29" s="31" t="s">
        <v>68</v>
      </c>
      <c r="C29" s="31" t="s">
        <v>48</v>
      </c>
      <c r="D29" s="32" t="s">
        <v>37</v>
      </c>
      <c r="E29" s="32"/>
      <c r="F29" s="33" t="s">
        <v>49</v>
      </c>
      <c r="G29" s="33"/>
      <c r="H29" s="33"/>
      <c r="I29" s="34" t="s">
        <v>69</v>
      </c>
      <c r="J29" s="34"/>
      <c r="K29" s="34"/>
      <c r="L29" s="35">
        <f>848800</f>
        <v>848800</v>
      </c>
      <c r="M29" s="35"/>
      <c r="N29" s="36">
        <f>1697600</f>
        <v>1697600</v>
      </c>
      <c r="O29" s="36"/>
      <c r="P29" s="37">
        <f>495590.69</f>
        <v>495590.69</v>
      </c>
      <c r="Q29" s="38" t="s">
        <v>70</v>
      </c>
      <c r="R29" s="39" t="s">
        <v>71</v>
      </c>
      <c r="S29" s="35">
        <f>353209.31</f>
        <v>353209.31</v>
      </c>
      <c r="T29" s="35"/>
      <c r="U29" s="40">
        <f>1202009.31</f>
        <v>1202009.31</v>
      </c>
      <c r="V29" s="40"/>
    </row>
    <row r="30" spans="1:22" s="1" customFormat="1" ht="75.75" customHeight="1">
      <c r="A30" s="30" t="s">
        <v>34</v>
      </c>
      <c r="B30" s="31" t="s">
        <v>72</v>
      </c>
      <c r="C30" s="31" t="s">
        <v>48</v>
      </c>
      <c r="D30" s="32" t="s">
        <v>37</v>
      </c>
      <c r="E30" s="32"/>
      <c r="F30" s="33" t="s">
        <v>49</v>
      </c>
      <c r="G30" s="33"/>
      <c r="H30" s="33"/>
      <c r="I30" s="34" t="s">
        <v>73</v>
      </c>
      <c r="J30" s="34"/>
      <c r="K30" s="34"/>
      <c r="L30" s="35">
        <f>17800</f>
        <v>17800</v>
      </c>
      <c r="M30" s="35"/>
      <c r="N30" s="36">
        <f>35700</f>
        <v>35700</v>
      </c>
      <c r="O30" s="36"/>
      <c r="P30" s="37">
        <f>5197.5</f>
        <v>5197.5</v>
      </c>
      <c r="Q30" s="38" t="s">
        <v>74</v>
      </c>
      <c r="R30" s="39" t="s">
        <v>75</v>
      </c>
      <c r="S30" s="35">
        <f>12602.5</f>
        <v>12602.5</v>
      </c>
      <c r="T30" s="35"/>
      <c r="U30" s="40">
        <f>30502.5</f>
        <v>30502.5</v>
      </c>
      <c r="V30" s="40"/>
    </row>
    <row r="31" spans="1:22" s="1" customFormat="1" ht="66" customHeight="1">
      <c r="A31" s="30" t="s">
        <v>34</v>
      </c>
      <c r="B31" s="31" t="s">
        <v>76</v>
      </c>
      <c r="C31" s="31" t="s">
        <v>48</v>
      </c>
      <c r="D31" s="32" t="s">
        <v>37</v>
      </c>
      <c r="E31" s="32"/>
      <c r="F31" s="33" t="s">
        <v>49</v>
      </c>
      <c r="G31" s="33"/>
      <c r="H31" s="33"/>
      <c r="I31" s="34" t="s">
        <v>77</v>
      </c>
      <c r="J31" s="34"/>
      <c r="K31" s="34"/>
      <c r="L31" s="35">
        <f>1940400</f>
        <v>1940400</v>
      </c>
      <c r="M31" s="35"/>
      <c r="N31" s="36">
        <f>3364700</f>
        <v>3364700</v>
      </c>
      <c r="O31" s="36"/>
      <c r="P31" s="37">
        <f>879284.89</f>
        <v>879284.89</v>
      </c>
      <c r="Q31" s="38" t="s">
        <v>78</v>
      </c>
      <c r="R31" s="39" t="s">
        <v>79</v>
      </c>
      <c r="S31" s="35">
        <f>1061115.11</f>
        <v>1061115.11</v>
      </c>
      <c r="T31" s="35"/>
      <c r="U31" s="40">
        <f>2485415.11</f>
        <v>2485415.11</v>
      </c>
      <c r="V31" s="40"/>
    </row>
    <row r="32" spans="1:22" s="1" customFormat="1" ht="66" customHeight="1">
      <c r="A32" s="30" t="s">
        <v>34</v>
      </c>
      <c r="B32" s="31" t="s">
        <v>80</v>
      </c>
      <c r="C32" s="31" t="s">
        <v>48</v>
      </c>
      <c r="D32" s="32" t="s">
        <v>37</v>
      </c>
      <c r="E32" s="32"/>
      <c r="F32" s="33" t="s">
        <v>49</v>
      </c>
      <c r="G32" s="33"/>
      <c r="H32" s="33"/>
      <c r="I32" s="34" t="s">
        <v>81</v>
      </c>
      <c r="J32" s="34"/>
      <c r="K32" s="34"/>
      <c r="L32" s="41" t="s">
        <v>0</v>
      </c>
      <c r="M32" s="41"/>
      <c r="N32" s="42" t="s">
        <v>0</v>
      </c>
      <c r="O32" s="42"/>
      <c r="P32" s="37">
        <f>-94462.65</f>
        <v>-94462.65</v>
      </c>
      <c r="Q32" s="38" t="s">
        <v>54</v>
      </c>
      <c r="R32" s="39" t="s">
        <v>54</v>
      </c>
      <c r="S32" s="35">
        <f>94462.65</f>
        <v>94462.65</v>
      </c>
      <c r="T32" s="35"/>
      <c r="U32" s="40">
        <f>94462.65</f>
        <v>94462.65</v>
      </c>
      <c r="V32" s="40"/>
    </row>
    <row r="33" spans="1:22" s="1" customFormat="1" ht="13.5" customHeight="1">
      <c r="A33" s="30" t="s">
        <v>34</v>
      </c>
      <c r="B33" s="31" t="s">
        <v>82</v>
      </c>
      <c r="C33" s="31" t="s">
        <v>36</v>
      </c>
      <c r="D33" s="32" t="s">
        <v>37</v>
      </c>
      <c r="E33" s="32"/>
      <c r="F33" s="33" t="s">
        <v>34</v>
      </c>
      <c r="G33" s="33"/>
      <c r="H33" s="33"/>
      <c r="I33" s="34" t="s">
        <v>83</v>
      </c>
      <c r="J33" s="34"/>
      <c r="K33" s="34"/>
      <c r="L33" s="35">
        <f>9000</f>
        <v>9000</v>
      </c>
      <c r="M33" s="35"/>
      <c r="N33" s="36">
        <f>18000</f>
        <v>18000</v>
      </c>
      <c r="O33" s="36"/>
      <c r="P33" s="37">
        <f>1019.9</f>
        <v>1019.9</v>
      </c>
      <c r="Q33" s="38" t="s">
        <v>84</v>
      </c>
      <c r="R33" s="39" t="s">
        <v>85</v>
      </c>
      <c r="S33" s="35">
        <f>7980.1</f>
        <v>7980.1</v>
      </c>
      <c r="T33" s="35"/>
      <c r="U33" s="40">
        <f>16980.1</f>
        <v>16980.1</v>
      </c>
      <c r="V33" s="40"/>
    </row>
    <row r="34" spans="1:22" s="1" customFormat="1" ht="13.5" customHeight="1">
      <c r="A34" s="30" t="s">
        <v>34</v>
      </c>
      <c r="B34" s="31" t="s">
        <v>86</v>
      </c>
      <c r="C34" s="31" t="s">
        <v>36</v>
      </c>
      <c r="D34" s="32" t="s">
        <v>37</v>
      </c>
      <c r="E34" s="32"/>
      <c r="F34" s="33" t="s">
        <v>34</v>
      </c>
      <c r="G34" s="33"/>
      <c r="H34" s="33"/>
      <c r="I34" s="34" t="s">
        <v>87</v>
      </c>
      <c r="J34" s="34"/>
      <c r="K34" s="34"/>
      <c r="L34" s="35">
        <f>9000</f>
        <v>9000</v>
      </c>
      <c r="M34" s="35"/>
      <c r="N34" s="36">
        <f>18000</f>
        <v>18000</v>
      </c>
      <c r="O34" s="36"/>
      <c r="P34" s="37">
        <f>1019.9</f>
        <v>1019.9</v>
      </c>
      <c r="Q34" s="38" t="s">
        <v>84</v>
      </c>
      <c r="R34" s="39" t="s">
        <v>85</v>
      </c>
      <c r="S34" s="35">
        <f>7980.1</f>
        <v>7980.1</v>
      </c>
      <c r="T34" s="35"/>
      <c r="U34" s="40">
        <f>16980.1</f>
        <v>16980.1</v>
      </c>
      <c r="V34" s="40"/>
    </row>
    <row r="35" spans="1:22" s="1" customFormat="1" ht="13.5" customHeight="1">
      <c r="A35" s="30" t="s">
        <v>34</v>
      </c>
      <c r="B35" s="31" t="s">
        <v>88</v>
      </c>
      <c r="C35" s="31" t="s">
        <v>48</v>
      </c>
      <c r="D35" s="32" t="s">
        <v>37</v>
      </c>
      <c r="E35" s="32"/>
      <c r="F35" s="33" t="s">
        <v>49</v>
      </c>
      <c r="G35" s="33"/>
      <c r="H35" s="33"/>
      <c r="I35" s="34" t="s">
        <v>87</v>
      </c>
      <c r="J35" s="34"/>
      <c r="K35" s="34"/>
      <c r="L35" s="35">
        <f>9000</f>
        <v>9000</v>
      </c>
      <c r="M35" s="35"/>
      <c r="N35" s="36">
        <f>18000</f>
        <v>18000</v>
      </c>
      <c r="O35" s="36"/>
      <c r="P35" s="37">
        <f>1019.9</f>
        <v>1019.9</v>
      </c>
      <c r="Q35" s="38" t="s">
        <v>84</v>
      </c>
      <c r="R35" s="39" t="s">
        <v>85</v>
      </c>
      <c r="S35" s="35">
        <f>7980.1</f>
        <v>7980.1</v>
      </c>
      <c r="T35" s="35"/>
      <c r="U35" s="40">
        <f>16980.1</f>
        <v>16980.1</v>
      </c>
      <c r="V35" s="40"/>
    </row>
    <row r="36" spans="1:22" s="1" customFormat="1" ht="13.5" customHeight="1">
      <c r="A36" s="30" t="s">
        <v>34</v>
      </c>
      <c r="B36" s="31" t="s">
        <v>88</v>
      </c>
      <c r="C36" s="31" t="s">
        <v>48</v>
      </c>
      <c r="D36" s="32" t="s">
        <v>61</v>
      </c>
      <c r="E36" s="32"/>
      <c r="F36" s="33" t="s">
        <v>49</v>
      </c>
      <c r="G36" s="33"/>
      <c r="H36" s="33"/>
      <c r="I36" s="34" t="s">
        <v>87</v>
      </c>
      <c r="J36" s="34"/>
      <c r="K36" s="34"/>
      <c r="L36" s="41" t="s">
        <v>0</v>
      </c>
      <c r="M36" s="41"/>
      <c r="N36" s="42" t="s">
        <v>0</v>
      </c>
      <c r="O36" s="42"/>
      <c r="P36" s="37">
        <f>1019.9</f>
        <v>1019.9</v>
      </c>
      <c r="Q36" s="38" t="s">
        <v>54</v>
      </c>
      <c r="R36" s="39" t="s">
        <v>54</v>
      </c>
      <c r="S36" s="35">
        <f>-1019.9</f>
        <v>-1019.9</v>
      </c>
      <c r="T36" s="35"/>
      <c r="U36" s="40">
        <f>-1019.9</f>
        <v>-1019.9</v>
      </c>
      <c r="V36" s="40"/>
    </row>
    <row r="37" spans="1:22" s="1" customFormat="1" ht="13.5" customHeight="1">
      <c r="A37" s="30" t="s">
        <v>34</v>
      </c>
      <c r="B37" s="31" t="s">
        <v>89</v>
      </c>
      <c r="C37" s="31" t="s">
        <v>36</v>
      </c>
      <c r="D37" s="32" t="s">
        <v>37</v>
      </c>
      <c r="E37" s="32"/>
      <c r="F37" s="33" t="s">
        <v>34</v>
      </c>
      <c r="G37" s="33"/>
      <c r="H37" s="33"/>
      <c r="I37" s="34" t="s">
        <v>90</v>
      </c>
      <c r="J37" s="34"/>
      <c r="K37" s="34"/>
      <c r="L37" s="35">
        <f>1705200</f>
        <v>1705200</v>
      </c>
      <c r="M37" s="35"/>
      <c r="N37" s="36">
        <f>3662500</f>
        <v>3662500</v>
      </c>
      <c r="O37" s="36"/>
      <c r="P37" s="37">
        <f>438626.56</f>
        <v>438626.56</v>
      </c>
      <c r="Q37" s="38" t="s">
        <v>91</v>
      </c>
      <c r="R37" s="39" t="s">
        <v>92</v>
      </c>
      <c r="S37" s="35">
        <f>1266573.44</f>
        <v>1266573.44</v>
      </c>
      <c r="T37" s="35"/>
      <c r="U37" s="40">
        <f>3223873.44</f>
        <v>3223873.44</v>
      </c>
      <c r="V37" s="40"/>
    </row>
    <row r="38" spans="1:22" s="1" customFormat="1" ht="13.5" customHeight="1">
      <c r="A38" s="30" t="s">
        <v>34</v>
      </c>
      <c r="B38" s="31" t="s">
        <v>93</v>
      </c>
      <c r="C38" s="31" t="s">
        <v>36</v>
      </c>
      <c r="D38" s="32" t="s">
        <v>37</v>
      </c>
      <c r="E38" s="32"/>
      <c r="F38" s="33" t="s">
        <v>34</v>
      </c>
      <c r="G38" s="33"/>
      <c r="H38" s="33"/>
      <c r="I38" s="34" t="s">
        <v>94</v>
      </c>
      <c r="J38" s="34"/>
      <c r="K38" s="34"/>
      <c r="L38" s="35">
        <f>289700</f>
        <v>289700</v>
      </c>
      <c r="M38" s="35"/>
      <c r="N38" s="36">
        <f>833000</f>
        <v>833000</v>
      </c>
      <c r="O38" s="36"/>
      <c r="P38" s="37">
        <f>77354.1</f>
        <v>77354.1</v>
      </c>
      <c r="Q38" s="38" t="s">
        <v>95</v>
      </c>
      <c r="R38" s="39" t="s">
        <v>96</v>
      </c>
      <c r="S38" s="35">
        <f>212345.9</f>
        <v>212345.9</v>
      </c>
      <c r="T38" s="35"/>
      <c r="U38" s="40">
        <f>755645.9</f>
        <v>755645.9</v>
      </c>
      <c r="V38" s="40"/>
    </row>
    <row r="39" spans="1:22" s="1" customFormat="1" ht="45" customHeight="1">
      <c r="A39" s="30" t="s">
        <v>34</v>
      </c>
      <c r="B39" s="31" t="s">
        <v>97</v>
      </c>
      <c r="C39" s="31" t="s">
        <v>98</v>
      </c>
      <c r="D39" s="32" t="s">
        <v>37</v>
      </c>
      <c r="E39" s="32"/>
      <c r="F39" s="33" t="s">
        <v>49</v>
      </c>
      <c r="G39" s="33"/>
      <c r="H39" s="33"/>
      <c r="I39" s="34" t="s">
        <v>99</v>
      </c>
      <c r="J39" s="34"/>
      <c r="K39" s="34"/>
      <c r="L39" s="35">
        <f>289700</f>
        <v>289700</v>
      </c>
      <c r="M39" s="35"/>
      <c r="N39" s="36">
        <f>833000</f>
        <v>833000</v>
      </c>
      <c r="O39" s="36"/>
      <c r="P39" s="37">
        <f>77354.1</f>
        <v>77354.1</v>
      </c>
      <c r="Q39" s="38" t="s">
        <v>95</v>
      </c>
      <c r="R39" s="39" t="s">
        <v>96</v>
      </c>
      <c r="S39" s="35">
        <f>212345.9</f>
        <v>212345.9</v>
      </c>
      <c r="T39" s="35"/>
      <c r="U39" s="40">
        <f>755645.9</f>
        <v>755645.9</v>
      </c>
      <c r="V39" s="40"/>
    </row>
    <row r="40" spans="1:22" s="1" customFormat="1" ht="45" customHeight="1">
      <c r="A40" s="30" t="s">
        <v>34</v>
      </c>
      <c r="B40" s="31" t="s">
        <v>97</v>
      </c>
      <c r="C40" s="31" t="s">
        <v>98</v>
      </c>
      <c r="D40" s="32" t="s">
        <v>53</v>
      </c>
      <c r="E40" s="32"/>
      <c r="F40" s="33" t="s">
        <v>49</v>
      </c>
      <c r="G40" s="33"/>
      <c r="H40" s="33"/>
      <c r="I40" s="34" t="s">
        <v>99</v>
      </c>
      <c r="J40" s="34"/>
      <c r="K40" s="34"/>
      <c r="L40" s="41" t="s">
        <v>0</v>
      </c>
      <c r="M40" s="41"/>
      <c r="N40" s="42" t="s">
        <v>0</v>
      </c>
      <c r="O40" s="42"/>
      <c r="P40" s="37">
        <f>65334.62</f>
        <v>65334.62</v>
      </c>
      <c r="Q40" s="38" t="s">
        <v>54</v>
      </c>
      <c r="R40" s="39" t="s">
        <v>54</v>
      </c>
      <c r="S40" s="35">
        <f>-65334.62</f>
        <v>-65334.62</v>
      </c>
      <c r="T40" s="35"/>
      <c r="U40" s="40">
        <f>-65334.62</f>
        <v>-65334.62</v>
      </c>
      <c r="V40" s="40"/>
    </row>
    <row r="41" spans="1:22" s="1" customFormat="1" ht="45" customHeight="1">
      <c r="A41" s="30" t="s">
        <v>34</v>
      </c>
      <c r="B41" s="31" t="s">
        <v>97</v>
      </c>
      <c r="C41" s="31" t="s">
        <v>98</v>
      </c>
      <c r="D41" s="32" t="s">
        <v>55</v>
      </c>
      <c r="E41" s="32"/>
      <c r="F41" s="33" t="s">
        <v>49</v>
      </c>
      <c r="G41" s="33"/>
      <c r="H41" s="33"/>
      <c r="I41" s="34" t="s">
        <v>99</v>
      </c>
      <c r="J41" s="34"/>
      <c r="K41" s="34"/>
      <c r="L41" s="41" t="s">
        <v>0</v>
      </c>
      <c r="M41" s="41"/>
      <c r="N41" s="42" t="s">
        <v>0</v>
      </c>
      <c r="O41" s="42"/>
      <c r="P41" s="37">
        <f>12019.48</f>
        <v>12019.48</v>
      </c>
      <c r="Q41" s="38" t="s">
        <v>54</v>
      </c>
      <c r="R41" s="39" t="s">
        <v>54</v>
      </c>
      <c r="S41" s="35">
        <f>-12019.48</f>
        <v>-12019.48</v>
      </c>
      <c r="T41" s="35"/>
      <c r="U41" s="40">
        <f>-12019.48</f>
        <v>-12019.48</v>
      </c>
      <c r="V41" s="40"/>
    </row>
    <row r="42" spans="1:22" s="1" customFormat="1" ht="13.5" customHeight="1">
      <c r="A42" s="30" t="s">
        <v>34</v>
      </c>
      <c r="B42" s="31" t="s">
        <v>100</v>
      </c>
      <c r="C42" s="31" t="s">
        <v>36</v>
      </c>
      <c r="D42" s="32" t="s">
        <v>37</v>
      </c>
      <c r="E42" s="32"/>
      <c r="F42" s="33" t="s">
        <v>34</v>
      </c>
      <c r="G42" s="33"/>
      <c r="H42" s="33"/>
      <c r="I42" s="34" t="s">
        <v>101</v>
      </c>
      <c r="J42" s="34"/>
      <c r="K42" s="34"/>
      <c r="L42" s="35">
        <f>1415500</f>
        <v>1415500</v>
      </c>
      <c r="M42" s="35"/>
      <c r="N42" s="36">
        <f>2829500</f>
        <v>2829500</v>
      </c>
      <c r="O42" s="36"/>
      <c r="P42" s="37">
        <f>361272.46</f>
        <v>361272.46</v>
      </c>
      <c r="Q42" s="38" t="s">
        <v>102</v>
      </c>
      <c r="R42" s="39" t="s">
        <v>103</v>
      </c>
      <c r="S42" s="35">
        <f>1054227.54</f>
        <v>1054227.54</v>
      </c>
      <c r="T42" s="35"/>
      <c r="U42" s="40">
        <f>2468227.54</f>
        <v>2468227.54</v>
      </c>
      <c r="V42" s="40"/>
    </row>
    <row r="43" spans="1:22" s="1" customFormat="1" ht="33.75" customHeight="1">
      <c r="A43" s="30" t="s">
        <v>34</v>
      </c>
      <c r="B43" s="31" t="s">
        <v>104</v>
      </c>
      <c r="C43" s="31" t="s">
        <v>98</v>
      </c>
      <c r="D43" s="32" t="s">
        <v>37</v>
      </c>
      <c r="E43" s="32"/>
      <c r="F43" s="33" t="s">
        <v>49</v>
      </c>
      <c r="G43" s="33"/>
      <c r="H43" s="33"/>
      <c r="I43" s="34" t="s">
        <v>105</v>
      </c>
      <c r="J43" s="34"/>
      <c r="K43" s="34"/>
      <c r="L43" s="35">
        <f>1354000</f>
        <v>1354000</v>
      </c>
      <c r="M43" s="35"/>
      <c r="N43" s="36">
        <f>2508000</f>
        <v>2508000</v>
      </c>
      <c r="O43" s="36"/>
      <c r="P43" s="37">
        <f>325578.22</f>
        <v>325578.22</v>
      </c>
      <c r="Q43" s="38" t="s">
        <v>106</v>
      </c>
      <c r="R43" s="39" t="s">
        <v>107</v>
      </c>
      <c r="S43" s="35">
        <f>1028421.78</f>
        <v>1028421.78</v>
      </c>
      <c r="T43" s="35"/>
      <c r="U43" s="40">
        <f>2182421.78</f>
        <v>2182421.78</v>
      </c>
      <c r="V43" s="40"/>
    </row>
    <row r="44" spans="1:22" s="1" customFormat="1" ht="33.75" customHeight="1">
      <c r="A44" s="30" t="s">
        <v>34</v>
      </c>
      <c r="B44" s="31" t="s">
        <v>104</v>
      </c>
      <c r="C44" s="31" t="s">
        <v>98</v>
      </c>
      <c r="D44" s="32" t="s">
        <v>53</v>
      </c>
      <c r="E44" s="32"/>
      <c r="F44" s="33" t="s">
        <v>49</v>
      </c>
      <c r="G44" s="33"/>
      <c r="H44" s="33"/>
      <c r="I44" s="34" t="s">
        <v>105</v>
      </c>
      <c r="J44" s="34"/>
      <c r="K44" s="34"/>
      <c r="L44" s="41" t="s">
        <v>0</v>
      </c>
      <c r="M44" s="41"/>
      <c r="N44" s="42" t="s">
        <v>0</v>
      </c>
      <c r="O44" s="42"/>
      <c r="P44" s="37">
        <f>315489.22</f>
        <v>315489.22</v>
      </c>
      <c r="Q44" s="38" t="s">
        <v>54</v>
      </c>
      <c r="R44" s="39" t="s">
        <v>54</v>
      </c>
      <c r="S44" s="35">
        <f>-315489.22</f>
        <v>-315489.22</v>
      </c>
      <c r="T44" s="35"/>
      <c r="U44" s="40">
        <f>-315489.22</f>
        <v>-315489.22</v>
      </c>
      <c r="V44" s="40"/>
    </row>
    <row r="45" spans="1:22" s="1" customFormat="1" ht="33.75" customHeight="1">
      <c r="A45" s="30" t="s">
        <v>34</v>
      </c>
      <c r="B45" s="31" t="s">
        <v>104</v>
      </c>
      <c r="C45" s="31" t="s">
        <v>98</v>
      </c>
      <c r="D45" s="32" t="s">
        <v>55</v>
      </c>
      <c r="E45" s="32"/>
      <c r="F45" s="33" t="s">
        <v>49</v>
      </c>
      <c r="G45" s="33"/>
      <c r="H45" s="33"/>
      <c r="I45" s="34" t="s">
        <v>105</v>
      </c>
      <c r="J45" s="34"/>
      <c r="K45" s="34"/>
      <c r="L45" s="41" t="s">
        <v>0</v>
      </c>
      <c r="M45" s="41"/>
      <c r="N45" s="42" t="s">
        <v>0</v>
      </c>
      <c r="O45" s="42"/>
      <c r="P45" s="37">
        <f>3027</f>
        <v>3027</v>
      </c>
      <c r="Q45" s="38" t="s">
        <v>54</v>
      </c>
      <c r="R45" s="39" t="s">
        <v>54</v>
      </c>
      <c r="S45" s="35">
        <f>-3027</f>
        <v>-3027</v>
      </c>
      <c r="T45" s="35"/>
      <c r="U45" s="40">
        <f>-3027</f>
        <v>-3027</v>
      </c>
      <c r="V45" s="40"/>
    </row>
    <row r="46" spans="1:22" s="1" customFormat="1" ht="33.75" customHeight="1">
      <c r="A46" s="30" t="s">
        <v>34</v>
      </c>
      <c r="B46" s="31" t="s">
        <v>104</v>
      </c>
      <c r="C46" s="31" t="s">
        <v>98</v>
      </c>
      <c r="D46" s="32" t="s">
        <v>61</v>
      </c>
      <c r="E46" s="32"/>
      <c r="F46" s="33" t="s">
        <v>49</v>
      </c>
      <c r="G46" s="33"/>
      <c r="H46" s="33"/>
      <c r="I46" s="34" t="s">
        <v>105</v>
      </c>
      <c r="J46" s="34"/>
      <c r="K46" s="34"/>
      <c r="L46" s="41" t="s">
        <v>0</v>
      </c>
      <c r="M46" s="41"/>
      <c r="N46" s="42" t="s">
        <v>0</v>
      </c>
      <c r="O46" s="42"/>
      <c r="P46" s="37">
        <f>7062</f>
        <v>7062</v>
      </c>
      <c r="Q46" s="38" t="s">
        <v>54</v>
      </c>
      <c r="R46" s="39" t="s">
        <v>54</v>
      </c>
      <c r="S46" s="35">
        <f>-7062</f>
        <v>-7062</v>
      </c>
      <c r="T46" s="35"/>
      <c r="U46" s="40">
        <f>-7062</f>
        <v>-7062</v>
      </c>
      <c r="V46" s="40"/>
    </row>
    <row r="47" spans="1:22" s="1" customFormat="1" ht="33.75" customHeight="1">
      <c r="A47" s="30" t="s">
        <v>34</v>
      </c>
      <c r="B47" s="31" t="s">
        <v>108</v>
      </c>
      <c r="C47" s="31" t="s">
        <v>98</v>
      </c>
      <c r="D47" s="32" t="s">
        <v>37</v>
      </c>
      <c r="E47" s="32"/>
      <c r="F47" s="33" t="s">
        <v>49</v>
      </c>
      <c r="G47" s="33"/>
      <c r="H47" s="33"/>
      <c r="I47" s="34" t="s">
        <v>109</v>
      </c>
      <c r="J47" s="34"/>
      <c r="K47" s="34"/>
      <c r="L47" s="35">
        <f>61500</f>
        <v>61500</v>
      </c>
      <c r="M47" s="35"/>
      <c r="N47" s="36">
        <f>321500</f>
        <v>321500</v>
      </c>
      <c r="O47" s="36"/>
      <c r="P47" s="37">
        <f>35694.24</f>
        <v>35694.24</v>
      </c>
      <c r="Q47" s="38" t="s">
        <v>110</v>
      </c>
      <c r="R47" s="39" t="s">
        <v>111</v>
      </c>
      <c r="S47" s="35">
        <f>25805.76</f>
        <v>25805.76</v>
      </c>
      <c r="T47" s="35"/>
      <c r="U47" s="40">
        <f>285805.76</f>
        <v>285805.76</v>
      </c>
      <c r="V47" s="40"/>
    </row>
    <row r="48" spans="1:22" s="1" customFormat="1" ht="33.75" customHeight="1">
      <c r="A48" s="30" t="s">
        <v>34</v>
      </c>
      <c r="B48" s="31" t="s">
        <v>108</v>
      </c>
      <c r="C48" s="31" t="s">
        <v>98</v>
      </c>
      <c r="D48" s="32" t="s">
        <v>53</v>
      </c>
      <c r="E48" s="32"/>
      <c r="F48" s="33" t="s">
        <v>49</v>
      </c>
      <c r="G48" s="33"/>
      <c r="H48" s="33"/>
      <c r="I48" s="34" t="s">
        <v>109</v>
      </c>
      <c r="J48" s="34"/>
      <c r="K48" s="34"/>
      <c r="L48" s="41" t="s">
        <v>0</v>
      </c>
      <c r="M48" s="41"/>
      <c r="N48" s="42" t="s">
        <v>0</v>
      </c>
      <c r="O48" s="42"/>
      <c r="P48" s="37">
        <f>32187.66</f>
        <v>32187.66</v>
      </c>
      <c r="Q48" s="38" t="s">
        <v>54</v>
      </c>
      <c r="R48" s="39" t="s">
        <v>54</v>
      </c>
      <c r="S48" s="35">
        <f>-32187.66</f>
        <v>-32187.66</v>
      </c>
      <c r="T48" s="35"/>
      <c r="U48" s="40">
        <f>-32187.66</f>
        <v>-32187.66</v>
      </c>
      <c r="V48" s="40"/>
    </row>
    <row r="49" spans="1:22" s="1" customFormat="1" ht="33.75" customHeight="1">
      <c r="A49" s="30" t="s">
        <v>34</v>
      </c>
      <c r="B49" s="31" t="s">
        <v>108</v>
      </c>
      <c r="C49" s="31" t="s">
        <v>98</v>
      </c>
      <c r="D49" s="32" t="s">
        <v>55</v>
      </c>
      <c r="E49" s="32"/>
      <c r="F49" s="33" t="s">
        <v>49</v>
      </c>
      <c r="G49" s="33"/>
      <c r="H49" s="33"/>
      <c r="I49" s="34" t="s">
        <v>109</v>
      </c>
      <c r="J49" s="34"/>
      <c r="K49" s="34"/>
      <c r="L49" s="41" t="s">
        <v>0</v>
      </c>
      <c r="M49" s="41"/>
      <c r="N49" s="42" t="s">
        <v>0</v>
      </c>
      <c r="O49" s="42"/>
      <c r="P49" s="37">
        <f>3506.58</f>
        <v>3506.58</v>
      </c>
      <c r="Q49" s="38" t="s">
        <v>54</v>
      </c>
      <c r="R49" s="39" t="s">
        <v>54</v>
      </c>
      <c r="S49" s="35">
        <f>-3506.58</f>
        <v>-3506.58</v>
      </c>
      <c r="T49" s="35"/>
      <c r="U49" s="40">
        <f>-3506.58</f>
        <v>-3506.58</v>
      </c>
      <c r="V49" s="40"/>
    </row>
    <row r="50" spans="1:22" s="1" customFormat="1" ht="33.75" customHeight="1">
      <c r="A50" s="30" t="s">
        <v>34</v>
      </c>
      <c r="B50" s="31" t="s">
        <v>112</v>
      </c>
      <c r="C50" s="31" t="s">
        <v>36</v>
      </c>
      <c r="D50" s="32" t="s">
        <v>37</v>
      </c>
      <c r="E50" s="32"/>
      <c r="F50" s="33" t="s">
        <v>34</v>
      </c>
      <c r="G50" s="33"/>
      <c r="H50" s="33"/>
      <c r="I50" s="34" t="s">
        <v>113</v>
      </c>
      <c r="J50" s="34"/>
      <c r="K50" s="34"/>
      <c r="L50" s="35">
        <f>3826000</f>
        <v>3826000</v>
      </c>
      <c r="M50" s="35"/>
      <c r="N50" s="36">
        <f>6651600</f>
        <v>6651600</v>
      </c>
      <c r="O50" s="36"/>
      <c r="P50" s="37">
        <f>1727639.99</f>
        <v>1727639.99</v>
      </c>
      <c r="Q50" s="38" t="s">
        <v>114</v>
      </c>
      <c r="R50" s="39" t="s">
        <v>115</v>
      </c>
      <c r="S50" s="35">
        <f>2098360.01</f>
        <v>2098360.01</v>
      </c>
      <c r="T50" s="35"/>
      <c r="U50" s="40">
        <f>4923960.01</f>
        <v>4923960.01</v>
      </c>
      <c r="V50" s="40"/>
    </row>
    <row r="51" spans="1:22" s="1" customFormat="1" ht="75.75" customHeight="1">
      <c r="A51" s="30" t="s">
        <v>34</v>
      </c>
      <c r="B51" s="31" t="s">
        <v>116</v>
      </c>
      <c r="C51" s="31" t="s">
        <v>36</v>
      </c>
      <c r="D51" s="32" t="s">
        <v>37</v>
      </c>
      <c r="E51" s="32"/>
      <c r="F51" s="33" t="s">
        <v>34</v>
      </c>
      <c r="G51" s="33"/>
      <c r="H51" s="33"/>
      <c r="I51" s="34" t="s">
        <v>117</v>
      </c>
      <c r="J51" s="34"/>
      <c r="K51" s="34"/>
      <c r="L51" s="35">
        <f>2000</f>
        <v>2000</v>
      </c>
      <c r="M51" s="35"/>
      <c r="N51" s="36">
        <f>4000</f>
        <v>4000</v>
      </c>
      <c r="O51" s="36"/>
      <c r="P51" s="37">
        <f>1823.49</f>
        <v>1823.49</v>
      </c>
      <c r="Q51" s="38" t="s">
        <v>118</v>
      </c>
      <c r="R51" s="39" t="s">
        <v>119</v>
      </c>
      <c r="S51" s="35">
        <f>176.51</f>
        <v>176.51</v>
      </c>
      <c r="T51" s="35"/>
      <c r="U51" s="40">
        <f>2176.51</f>
        <v>2176.51</v>
      </c>
      <c r="V51" s="40"/>
    </row>
    <row r="52" spans="1:22" s="1" customFormat="1" ht="66" customHeight="1">
      <c r="A52" s="30" t="s">
        <v>34</v>
      </c>
      <c r="B52" s="31" t="s">
        <v>120</v>
      </c>
      <c r="C52" s="31" t="s">
        <v>98</v>
      </c>
      <c r="D52" s="32" t="s">
        <v>37</v>
      </c>
      <c r="E52" s="32"/>
      <c r="F52" s="33" t="s">
        <v>121</v>
      </c>
      <c r="G52" s="33"/>
      <c r="H52" s="33"/>
      <c r="I52" s="34" t="s">
        <v>122</v>
      </c>
      <c r="J52" s="34"/>
      <c r="K52" s="34"/>
      <c r="L52" s="35">
        <f>2000</f>
        <v>2000</v>
      </c>
      <c r="M52" s="35"/>
      <c r="N52" s="36">
        <f>4000</f>
        <v>4000</v>
      </c>
      <c r="O52" s="36"/>
      <c r="P52" s="37">
        <f>1823.49</f>
        <v>1823.49</v>
      </c>
      <c r="Q52" s="38" t="s">
        <v>118</v>
      </c>
      <c r="R52" s="39" t="s">
        <v>119</v>
      </c>
      <c r="S52" s="35">
        <f>176.51</f>
        <v>176.51</v>
      </c>
      <c r="T52" s="35"/>
      <c r="U52" s="40">
        <f>2176.51</f>
        <v>2176.51</v>
      </c>
      <c r="V52" s="40"/>
    </row>
    <row r="53" spans="1:22" s="1" customFormat="1" ht="75.75" customHeight="1">
      <c r="A53" s="30" t="s">
        <v>34</v>
      </c>
      <c r="B53" s="31" t="s">
        <v>123</v>
      </c>
      <c r="C53" s="31" t="s">
        <v>36</v>
      </c>
      <c r="D53" s="32" t="s">
        <v>37</v>
      </c>
      <c r="E53" s="32"/>
      <c r="F53" s="33" t="s">
        <v>34</v>
      </c>
      <c r="G53" s="33"/>
      <c r="H53" s="33"/>
      <c r="I53" s="34" t="s">
        <v>124</v>
      </c>
      <c r="J53" s="34"/>
      <c r="K53" s="34"/>
      <c r="L53" s="35">
        <f>3824000</f>
        <v>3824000</v>
      </c>
      <c r="M53" s="35"/>
      <c r="N53" s="36">
        <f>6647600</f>
        <v>6647600</v>
      </c>
      <c r="O53" s="36"/>
      <c r="P53" s="37">
        <f>1725816.5</f>
        <v>1725816.5</v>
      </c>
      <c r="Q53" s="38" t="s">
        <v>125</v>
      </c>
      <c r="R53" s="39" t="s">
        <v>126</v>
      </c>
      <c r="S53" s="35">
        <f>2098183.5</f>
        <v>2098183.5</v>
      </c>
      <c r="T53" s="35"/>
      <c r="U53" s="40">
        <f>4921783.5</f>
        <v>4921783.5</v>
      </c>
      <c r="V53" s="40"/>
    </row>
    <row r="54" spans="1:22" s="1" customFormat="1" ht="66" customHeight="1">
      <c r="A54" s="30" t="s">
        <v>34</v>
      </c>
      <c r="B54" s="31" t="s">
        <v>127</v>
      </c>
      <c r="C54" s="31" t="s">
        <v>98</v>
      </c>
      <c r="D54" s="32" t="s">
        <v>37</v>
      </c>
      <c r="E54" s="32"/>
      <c r="F54" s="33" t="s">
        <v>121</v>
      </c>
      <c r="G54" s="33"/>
      <c r="H54" s="33"/>
      <c r="I54" s="34" t="s">
        <v>128</v>
      </c>
      <c r="J54" s="34"/>
      <c r="K54" s="34"/>
      <c r="L54" s="35">
        <f>3824000</f>
        <v>3824000</v>
      </c>
      <c r="M54" s="35"/>
      <c r="N54" s="36">
        <f>6647600</f>
        <v>6647600</v>
      </c>
      <c r="O54" s="36"/>
      <c r="P54" s="37">
        <f>1725816.5</f>
        <v>1725816.5</v>
      </c>
      <c r="Q54" s="38" t="s">
        <v>125</v>
      </c>
      <c r="R54" s="39" t="s">
        <v>126</v>
      </c>
      <c r="S54" s="35">
        <f>2098183.5</f>
        <v>2098183.5</v>
      </c>
      <c r="T54" s="35"/>
      <c r="U54" s="40">
        <f>4921783.5</f>
        <v>4921783.5</v>
      </c>
      <c r="V54" s="40"/>
    </row>
    <row r="55" spans="1:22" s="1" customFormat="1" ht="24" customHeight="1">
      <c r="A55" s="30" t="s">
        <v>34</v>
      </c>
      <c r="B55" s="31" t="s">
        <v>129</v>
      </c>
      <c r="C55" s="31" t="s">
        <v>36</v>
      </c>
      <c r="D55" s="32" t="s">
        <v>37</v>
      </c>
      <c r="E55" s="32"/>
      <c r="F55" s="33" t="s">
        <v>34</v>
      </c>
      <c r="G55" s="33"/>
      <c r="H55" s="33"/>
      <c r="I55" s="34" t="s">
        <v>130</v>
      </c>
      <c r="J55" s="34"/>
      <c r="K55" s="34"/>
      <c r="L55" s="41" t="s">
        <v>0</v>
      </c>
      <c r="M55" s="41"/>
      <c r="N55" s="42" t="s">
        <v>0</v>
      </c>
      <c r="O55" s="42"/>
      <c r="P55" s="37">
        <f>159602.85</f>
        <v>159602.85</v>
      </c>
      <c r="Q55" s="38" t="s">
        <v>54</v>
      </c>
      <c r="R55" s="39" t="s">
        <v>54</v>
      </c>
      <c r="S55" s="35">
        <f>-159602.85</f>
        <v>-159602.85</v>
      </c>
      <c r="T55" s="35"/>
      <c r="U55" s="40">
        <f>-159602.85</f>
        <v>-159602.85</v>
      </c>
      <c r="V55" s="40"/>
    </row>
    <row r="56" spans="1:22" s="1" customFormat="1" ht="13.5" customHeight="1">
      <c r="A56" s="30" t="s">
        <v>34</v>
      </c>
      <c r="B56" s="31" t="s">
        <v>131</v>
      </c>
      <c r="C56" s="31" t="s">
        <v>36</v>
      </c>
      <c r="D56" s="32" t="s">
        <v>37</v>
      </c>
      <c r="E56" s="32"/>
      <c r="F56" s="33" t="s">
        <v>34</v>
      </c>
      <c r="G56" s="33"/>
      <c r="H56" s="33"/>
      <c r="I56" s="34" t="s">
        <v>132</v>
      </c>
      <c r="J56" s="34"/>
      <c r="K56" s="34"/>
      <c r="L56" s="41" t="s">
        <v>0</v>
      </c>
      <c r="M56" s="41"/>
      <c r="N56" s="42" t="s">
        <v>0</v>
      </c>
      <c r="O56" s="42"/>
      <c r="P56" s="37">
        <f>159602.85</f>
        <v>159602.85</v>
      </c>
      <c r="Q56" s="38" t="s">
        <v>54</v>
      </c>
      <c r="R56" s="39" t="s">
        <v>54</v>
      </c>
      <c r="S56" s="35">
        <f>-159602.85</f>
        <v>-159602.85</v>
      </c>
      <c r="T56" s="35"/>
      <c r="U56" s="40">
        <f>-159602.85</f>
        <v>-159602.85</v>
      </c>
      <c r="V56" s="40"/>
    </row>
    <row r="57" spans="1:22" s="1" customFormat="1" ht="24" customHeight="1">
      <c r="A57" s="30" t="s">
        <v>34</v>
      </c>
      <c r="B57" s="31" t="s">
        <v>133</v>
      </c>
      <c r="C57" s="31" t="s">
        <v>98</v>
      </c>
      <c r="D57" s="32" t="s">
        <v>37</v>
      </c>
      <c r="E57" s="32"/>
      <c r="F57" s="33" t="s">
        <v>134</v>
      </c>
      <c r="G57" s="33"/>
      <c r="H57" s="33"/>
      <c r="I57" s="34" t="s">
        <v>135</v>
      </c>
      <c r="J57" s="34"/>
      <c r="K57" s="34"/>
      <c r="L57" s="41" t="s">
        <v>0</v>
      </c>
      <c r="M57" s="41"/>
      <c r="N57" s="42" t="s">
        <v>0</v>
      </c>
      <c r="O57" s="42"/>
      <c r="P57" s="37">
        <f>159602.85</f>
        <v>159602.85</v>
      </c>
      <c r="Q57" s="38" t="s">
        <v>54</v>
      </c>
      <c r="R57" s="39" t="s">
        <v>54</v>
      </c>
      <c r="S57" s="35">
        <f>-159602.85</f>
        <v>-159602.85</v>
      </c>
      <c r="T57" s="35"/>
      <c r="U57" s="40">
        <f>-159602.85</f>
        <v>-159602.85</v>
      </c>
      <c r="V57" s="40"/>
    </row>
    <row r="58" spans="1:22" s="1" customFormat="1" ht="13.5" customHeight="1">
      <c r="A58" s="30" t="s">
        <v>34</v>
      </c>
      <c r="B58" s="31" t="s">
        <v>136</v>
      </c>
      <c r="C58" s="31" t="s">
        <v>36</v>
      </c>
      <c r="D58" s="32" t="s">
        <v>37</v>
      </c>
      <c r="E58" s="32"/>
      <c r="F58" s="33" t="s">
        <v>34</v>
      </c>
      <c r="G58" s="33"/>
      <c r="H58" s="33"/>
      <c r="I58" s="34" t="s">
        <v>137</v>
      </c>
      <c r="J58" s="34"/>
      <c r="K58" s="34"/>
      <c r="L58" s="41" t="s">
        <v>0</v>
      </c>
      <c r="M58" s="41"/>
      <c r="N58" s="42" t="s">
        <v>0</v>
      </c>
      <c r="O58" s="42"/>
      <c r="P58" s="37">
        <f>191119.5</f>
        <v>191119.5</v>
      </c>
      <c r="Q58" s="38" t="s">
        <v>54</v>
      </c>
      <c r="R58" s="39" t="s">
        <v>54</v>
      </c>
      <c r="S58" s="35">
        <f>-191119.5</f>
        <v>-191119.5</v>
      </c>
      <c r="T58" s="35"/>
      <c r="U58" s="40">
        <f>-191119.5</f>
        <v>-191119.5</v>
      </c>
      <c r="V58" s="40"/>
    </row>
    <row r="59" spans="1:22" s="1" customFormat="1" ht="13.5" customHeight="1">
      <c r="A59" s="30" t="s">
        <v>34</v>
      </c>
      <c r="B59" s="31" t="s">
        <v>138</v>
      </c>
      <c r="C59" s="31" t="s">
        <v>36</v>
      </c>
      <c r="D59" s="32" t="s">
        <v>37</v>
      </c>
      <c r="E59" s="32"/>
      <c r="F59" s="33" t="s">
        <v>34</v>
      </c>
      <c r="G59" s="33"/>
      <c r="H59" s="33"/>
      <c r="I59" s="34" t="s">
        <v>139</v>
      </c>
      <c r="J59" s="34"/>
      <c r="K59" s="34"/>
      <c r="L59" s="41" t="s">
        <v>0</v>
      </c>
      <c r="M59" s="41"/>
      <c r="N59" s="42" t="s">
        <v>0</v>
      </c>
      <c r="O59" s="42"/>
      <c r="P59" s="37">
        <f>191119.5</f>
        <v>191119.5</v>
      </c>
      <c r="Q59" s="38" t="s">
        <v>54</v>
      </c>
      <c r="R59" s="39" t="s">
        <v>54</v>
      </c>
      <c r="S59" s="35">
        <f>-191119.5</f>
        <v>-191119.5</v>
      </c>
      <c r="T59" s="35"/>
      <c r="U59" s="40">
        <f>-191119.5</f>
        <v>-191119.5</v>
      </c>
      <c r="V59" s="40"/>
    </row>
    <row r="60" spans="1:22" s="1" customFormat="1" ht="24" customHeight="1">
      <c r="A60" s="30" t="s">
        <v>34</v>
      </c>
      <c r="B60" s="31" t="s">
        <v>140</v>
      </c>
      <c r="C60" s="31" t="s">
        <v>98</v>
      </c>
      <c r="D60" s="32" t="s">
        <v>37</v>
      </c>
      <c r="E60" s="32"/>
      <c r="F60" s="33" t="s">
        <v>141</v>
      </c>
      <c r="G60" s="33"/>
      <c r="H60" s="33"/>
      <c r="I60" s="34" t="s">
        <v>142</v>
      </c>
      <c r="J60" s="34"/>
      <c r="K60" s="34"/>
      <c r="L60" s="41" t="s">
        <v>0</v>
      </c>
      <c r="M60" s="41"/>
      <c r="N60" s="42" t="s">
        <v>0</v>
      </c>
      <c r="O60" s="42"/>
      <c r="P60" s="37">
        <f>191119.5</f>
        <v>191119.5</v>
      </c>
      <c r="Q60" s="38" t="s">
        <v>54</v>
      </c>
      <c r="R60" s="39" t="s">
        <v>54</v>
      </c>
      <c r="S60" s="35">
        <f>-191119.5</f>
        <v>-191119.5</v>
      </c>
      <c r="T60" s="35"/>
      <c r="U60" s="40">
        <f>-191119.5</f>
        <v>-191119.5</v>
      </c>
      <c r="V60" s="40"/>
    </row>
    <row r="61" spans="1:22" s="1" customFormat="1" ht="13.5" customHeight="1">
      <c r="A61" s="30" t="s">
        <v>34</v>
      </c>
      <c r="B61" s="31" t="s">
        <v>143</v>
      </c>
      <c r="C61" s="31" t="s">
        <v>36</v>
      </c>
      <c r="D61" s="32" t="s">
        <v>37</v>
      </c>
      <c r="E61" s="32"/>
      <c r="F61" s="33" t="s">
        <v>34</v>
      </c>
      <c r="G61" s="33"/>
      <c r="H61" s="33"/>
      <c r="I61" s="34" t="s">
        <v>144</v>
      </c>
      <c r="J61" s="34"/>
      <c r="K61" s="34"/>
      <c r="L61" s="35">
        <f>47969250</f>
        <v>47969250</v>
      </c>
      <c r="M61" s="35"/>
      <c r="N61" s="36">
        <f>78083900</f>
        <v>78083900</v>
      </c>
      <c r="O61" s="36"/>
      <c r="P61" s="37">
        <f>26338800</f>
        <v>26338800</v>
      </c>
      <c r="Q61" s="38" t="s">
        <v>145</v>
      </c>
      <c r="R61" s="39" t="s">
        <v>146</v>
      </c>
      <c r="S61" s="35">
        <f>21630450</f>
        <v>21630450</v>
      </c>
      <c r="T61" s="35"/>
      <c r="U61" s="40">
        <f>51745100</f>
        <v>51745100</v>
      </c>
      <c r="V61" s="40"/>
    </row>
    <row r="62" spans="1:22" s="1" customFormat="1" ht="33.75" customHeight="1">
      <c r="A62" s="30" t="s">
        <v>34</v>
      </c>
      <c r="B62" s="31" t="s">
        <v>147</v>
      </c>
      <c r="C62" s="31" t="s">
        <v>36</v>
      </c>
      <c r="D62" s="32" t="s">
        <v>37</v>
      </c>
      <c r="E62" s="32"/>
      <c r="F62" s="33" t="s">
        <v>34</v>
      </c>
      <c r="G62" s="33"/>
      <c r="H62" s="33"/>
      <c r="I62" s="34" t="s">
        <v>148</v>
      </c>
      <c r="J62" s="34"/>
      <c r="K62" s="34"/>
      <c r="L62" s="35">
        <f>47969250</f>
        <v>47969250</v>
      </c>
      <c r="M62" s="35"/>
      <c r="N62" s="36">
        <f>78083900</f>
        <v>78083900</v>
      </c>
      <c r="O62" s="36"/>
      <c r="P62" s="37">
        <f>26338800</f>
        <v>26338800</v>
      </c>
      <c r="Q62" s="38" t="s">
        <v>145</v>
      </c>
      <c r="R62" s="39" t="s">
        <v>146</v>
      </c>
      <c r="S62" s="35">
        <f>21630450</f>
        <v>21630450</v>
      </c>
      <c r="T62" s="35"/>
      <c r="U62" s="40">
        <f>51745100</f>
        <v>51745100</v>
      </c>
      <c r="V62" s="40"/>
    </row>
    <row r="63" spans="1:22" s="1" customFormat="1" ht="24" customHeight="1">
      <c r="A63" s="30" t="s">
        <v>34</v>
      </c>
      <c r="B63" s="31" t="s">
        <v>151</v>
      </c>
      <c r="C63" s="31" t="s">
        <v>98</v>
      </c>
      <c r="D63" s="32" t="s">
        <v>37</v>
      </c>
      <c r="E63" s="32"/>
      <c r="F63" s="33" t="s">
        <v>152</v>
      </c>
      <c r="G63" s="33"/>
      <c r="H63" s="33"/>
      <c r="I63" s="34" t="s">
        <v>153</v>
      </c>
      <c r="J63" s="34"/>
      <c r="K63" s="34"/>
      <c r="L63" s="35">
        <f>34424750</f>
        <v>34424750</v>
      </c>
      <c r="M63" s="35"/>
      <c r="N63" s="36">
        <f>63172400</f>
        <v>63172400</v>
      </c>
      <c r="O63" s="36"/>
      <c r="P63" s="37">
        <f>24842200</f>
        <v>24842200</v>
      </c>
      <c r="Q63" s="38" t="s">
        <v>149</v>
      </c>
      <c r="R63" s="39" t="s">
        <v>150</v>
      </c>
      <c r="S63" s="35">
        <f>9582550</f>
        <v>9582550</v>
      </c>
      <c r="T63" s="35"/>
      <c r="U63" s="40">
        <f>38330200</f>
        <v>38330200</v>
      </c>
      <c r="V63" s="40"/>
    </row>
    <row r="64" spans="1:22" s="1" customFormat="1" ht="33.75" customHeight="1">
      <c r="A64" s="30" t="s">
        <v>34</v>
      </c>
      <c r="B64" s="31" t="s">
        <v>155</v>
      </c>
      <c r="C64" s="31" t="s">
        <v>98</v>
      </c>
      <c r="D64" s="32" t="s">
        <v>37</v>
      </c>
      <c r="E64" s="32"/>
      <c r="F64" s="33" t="s">
        <v>152</v>
      </c>
      <c r="G64" s="33"/>
      <c r="H64" s="33"/>
      <c r="I64" s="34" t="s">
        <v>156</v>
      </c>
      <c r="J64" s="34"/>
      <c r="K64" s="34"/>
      <c r="L64" s="35">
        <f>189200</f>
        <v>189200</v>
      </c>
      <c r="M64" s="35"/>
      <c r="N64" s="36">
        <f>378200</f>
        <v>378200</v>
      </c>
      <c r="O64" s="36"/>
      <c r="P64" s="37">
        <f>189100</f>
        <v>189100</v>
      </c>
      <c r="Q64" s="38" t="s">
        <v>157</v>
      </c>
      <c r="R64" s="39" t="s">
        <v>154</v>
      </c>
      <c r="S64" s="35">
        <f>100</f>
        <v>100</v>
      </c>
      <c r="T64" s="35"/>
      <c r="U64" s="40">
        <f>189100</f>
        <v>189100</v>
      </c>
      <c r="V64" s="40"/>
    </row>
    <row r="65" spans="1:22" s="1" customFormat="1" ht="24" customHeight="1">
      <c r="A65" s="30" t="s">
        <v>34</v>
      </c>
      <c r="B65" s="31" t="s">
        <v>158</v>
      </c>
      <c r="C65" s="31" t="s">
        <v>98</v>
      </c>
      <c r="D65" s="32" t="s">
        <v>37</v>
      </c>
      <c r="E65" s="32"/>
      <c r="F65" s="33" t="s">
        <v>152</v>
      </c>
      <c r="G65" s="33"/>
      <c r="H65" s="33"/>
      <c r="I65" s="34" t="s">
        <v>159</v>
      </c>
      <c r="J65" s="34"/>
      <c r="K65" s="34"/>
      <c r="L65" s="35">
        <f>90000</f>
        <v>90000</v>
      </c>
      <c r="M65" s="35"/>
      <c r="N65" s="36">
        <f>180000</f>
        <v>180000</v>
      </c>
      <c r="O65" s="36"/>
      <c r="P65" s="37">
        <f>90000</f>
        <v>90000</v>
      </c>
      <c r="Q65" s="38" t="s">
        <v>160</v>
      </c>
      <c r="R65" s="39" t="s">
        <v>154</v>
      </c>
      <c r="S65" s="41" t="s">
        <v>0</v>
      </c>
      <c r="T65" s="41"/>
      <c r="U65" s="40">
        <f>90000</f>
        <v>90000</v>
      </c>
      <c r="V65" s="40"/>
    </row>
    <row r="66" spans="1:22" s="1" customFormat="1" ht="24" customHeight="1">
      <c r="A66" s="30" t="s">
        <v>34</v>
      </c>
      <c r="B66" s="31" t="s">
        <v>163</v>
      </c>
      <c r="C66" s="31" t="s">
        <v>98</v>
      </c>
      <c r="D66" s="32" t="s">
        <v>37</v>
      </c>
      <c r="E66" s="32"/>
      <c r="F66" s="33" t="s">
        <v>152</v>
      </c>
      <c r="G66" s="33"/>
      <c r="H66" s="33"/>
      <c r="I66" s="34" t="s">
        <v>164</v>
      </c>
      <c r="J66" s="34"/>
      <c r="K66" s="34"/>
      <c r="L66" s="35">
        <f>13265300</f>
        <v>13265300</v>
      </c>
      <c r="M66" s="35"/>
      <c r="N66" s="36">
        <f>14353300</f>
        <v>14353300</v>
      </c>
      <c r="O66" s="36"/>
      <c r="P66" s="37">
        <f>1217500</f>
        <v>1217500</v>
      </c>
      <c r="Q66" s="38" t="s">
        <v>161</v>
      </c>
      <c r="R66" s="39" t="s">
        <v>162</v>
      </c>
      <c r="S66" s="35">
        <f>12047800</f>
        <v>12047800</v>
      </c>
      <c r="T66" s="35"/>
      <c r="U66" s="40">
        <f>13135800</f>
        <v>13135800</v>
      </c>
      <c r="V66" s="40"/>
    </row>
    <row r="67" spans="1:22" s="1" customFormat="1" ht="15" customHeight="1">
      <c r="A67" s="43" t="s">
        <v>165</v>
      </c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4">
        <f>60416450</f>
        <v>60416450</v>
      </c>
      <c r="M67" s="44"/>
      <c r="N67" s="45">
        <f>101314000</f>
        <v>101314000</v>
      </c>
      <c r="O67" s="45"/>
      <c r="P67" s="46">
        <f>33943046.28</f>
        <v>33943046.28</v>
      </c>
      <c r="Q67" s="46">
        <f>56.18</f>
        <v>56.18</v>
      </c>
      <c r="R67" s="47">
        <f>33.5</f>
        <v>33.5</v>
      </c>
      <c r="S67" s="44">
        <f>26473403.72</f>
        <v>26473403.72</v>
      </c>
      <c r="T67" s="44"/>
      <c r="U67" s="48">
        <f>67370953.72</f>
        <v>67370953.72</v>
      </c>
      <c r="V67" s="48"/>
    </row>
    <row r="68" spans="1:22" s="1" customFormat="1" ht="15.75" customHeight="1">
      <c r="A68" s="15" t="s">
        <v>0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s="1" customFormat="1" ht="15.75" customHeight="1">
      <c r="A69" s="15" t="s">
        <v>0</v>
      </c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</sheetData>
  <sheetProtection/>
  <mergeCells count="409">
    <mergeCell ref="A68:V68"/>
    <mergeCell ref="A69:V69"/>
    <mergeCell ref="U66:V66"/>
    <mergeCell ref="A67:K67"/>
    <mergeCell ref="L67:M67"/>
    <mergeCell ref="N67:O67"/>
    <mergeCell ref="S67:T67"/>
    <mergeCell ref="U67:V67"/>
    <mergeCell ref="D66:E66"/>
    <mergeCell ref="F66:H66"/>
    <mergeCell ref="I66:K66"/>
    <mergeCell ref="L66:M66"/>
    <mergeCell ref="N66:O66"/>
    <mergeCell ref="S66:T66"/>
    <mergeCell ref="U65:V65"/>
    <mergeCell ref="D65:E65"/>
    <mergeCell ref="F65:H65"/>
    <mergeCell ref="I65:K65"/>
    <mergeCell ref="L65:M65"/>
    <mergeCell ref="N65:O65"/>
    <mergeCell ref="S65:T65"/>
    <mergeCell ref="D64:E64"/>
    <mergeCell ref="F64:H64"/>
    <mergeCell ref="I64:K64"/>
    <mergeCell ref="L64:M64"/>
    <mergeCell ref="N64:O64"/>
    <mergeCell ref="S64:T64"/>
    <mergeCell ref="U64:V64"/>
    <mergeCell ref="D63:E63"/>
    <mergeCell ref="F63:H63"/>
    <mergeCell ref="I63:K63"/>
    <mergeCell ref="L63:M63"/>
    <mergeCell ref="N63:O63"/>
    <mergeCell ref="S63:T63"/>
    <mergeCell ref="U63:V63"/>
    <mergeCell ref="U61:V61"/>
    <mergeCell ref="D62:E62"/>
    <mergeCell ref="F62:H62"/>
    <mergeCell ref="I62:K62"/>
    <mergeCell ref="L62:M62"/>
    <mergeCell ref="N62:O62"/>
    <mergeCell ref="S62:T62"/>
    <mergeCell ref="U62:V62"/>
    <mergeCell ref="D61:E61"/>
    <mergeCell ref="F61:H61"/>
    <mergeCell ref="I61:K61"/>
    <mergeCell ref="L61:M61"/>
    <mergeCell ref="N61:O61"/>
    <mergeCell ref="S61:T61"/>
    <mergeCell ref="U59:V59"/>
    <mergeCell ref="D60:E60"/>
    <mergeCell ref="F60:H60"/>
    <mergeCell ref="I60:K60"/>
    <mergeCell ref="L60:M60"/>
    <mergeCell ref="N60:O60"/>
    <mergeCell ref="S60:T60"/>
    <mergeCell ref="U60:V60"/>
    <mergeCell ref="D59:E59"/>
    <mergeCell ref="F59:H59"/>
    <mergeCell ref="I59:K59"/>
    <mergeCell ref="L59:M59"/>
    <mergeCell ref="N59:O59"/>
    <mergeCell ref="S59:T59"/>
    <mergeCell ref="U57:V57"/>
    <mergeCell ref="D58:E58"/>
    <mergeCell ref="F58:H58"/>
    <mergeCell ref="I58:K58"/>
    <mergeCell ref="L58:M58"/>
    <mergeCell ref="N58:O58"/>
    <mergeCell ref="S58:T58"/>
    <mergeCell ref="U58:V58"/>
    <mergeCell ref="D57:E57"/>
    <mergeCell ref="F57:H57"/>
    <mergeCell ref="I57:K57"/>
    <mergeCell ref="L57:M57"/>
    <mergeCell ref="N57:O57"/>
    <mergeCell ref="S57:T57"/>
    <mergeCell ref="U55:V55"/>
    <mergeCell ref="D56:E56"/>
    <mergeCell ref="F56:H56"/>
    <mergeCell ref="I56:K56"/>
    <mergeCell ref="L56:M56"/>
    <mergeCell ref="N56:O56"/>
    <mergeCell ref="S56:T56"/>
    <mergeCell ref="U56:V56"/>
    <mergeCell ref="D55:E55"/>
    <mergeCell ref="F55:H55"/>
    <mergeCell ref="I55:K55"/>
    <mergeCell ref="L55:M55"/>
    <mergeCell ref="N55:O55"/>
    <mergeCell ref="S55:T55"/>
    <mergeCell ref="U53:V53"/>
    <mergeCell ref="D54:E54"/>
    <mergeCell ref="F54:H54"/>
    <mergeCell ref="I54:K54"/>
    <mergeCell ref="L54:M54"/>
    <mergeCell ref="N54:O54"/>
    <mergeCell ref="S54:T54"/>
    <mergeCell ref="U54:V54"/>
    <mergeCell ref="D53:E53"/>
    <mergeCell ref="F53:H53"/>
    <mergeCell ref="I53:K53"/>
    <mergeCell ref="L53:M53"/>
    <mergeCell ref="N53:O53"/>
    <mergeCell ref="S53:T53"/>
    <mergeCell ref="U51:V51"/>
    <mergeCell ref="D52:E52"/>
    <mergeCell ref="F52:H52"/>
    <mergeCell ref="I52:K52"/>
    <mergeCell ref="L52:M52"/>
    <mergeCell ref="N52:O52"/>
    <mergeCell ref="S52:T52"/>
    <mergeCell ref="U52:V52"/>
    <mergeCell ref="D51:E51"/>
    <mergeCell ref="F51:H51"/>
    <mergeCell ref="I51:K51"/>
    <mergeCell ref="L51:M51"/>
    <mergeCell ref="N51:O51"/>
    <mergeCell ref="S51:T51"/>
    <mergeCell ref="U49:V49"/>
    <mergeCell ref="D50:E50"/>
    <mergeCell ref="F50:H50"/>
    <mergeCell ref="I50:K50"/>
    <mergeCell ref="L50:M50"/>
    <mergeCell ref="N50:O50"/>
    <mergeCell ref="S50:T50"/>
    <mergeCell ref="U50:V50"/>
    <mergeCell ref="D49:E49"/>
    <mergeCell ref="F49:H49"/>
    <mergeCell ref="I49:K49"/>
    <mergeCell ref="L49:M49"/>
    <mergeCell ref="N49:O49"/>
    <mergeCell ref="S49:T49"/>
    <mergeCell ref="U47:V47"/>
    <mergeCell ref="D48:E48"/>
    <mergeCell ref="F48:H48"/>
    <mergeCell ref="I48:K48"/>
    <mergeCell ref="L48:M48"/>
    <mergeCell ref="N48:O48"/>
    <mergeCell ref="S48:T48"/>
    <mergeCell ref="U48:V48"/>
    <mergeCell ref="D47:E47"/>
    <mergeCell ref="F47:H47"/>
    <mergeCell ref="I47:K47"/>
    <mergeCell ref="L47:M47"/>
    <mergeCell ref="N47:O47"/>
    <mergeCell ref="S47:T47"/>
    <mergeCell ref="U45:V45"/>
    <mergeCell ref="D46:E46"/>
    <mergeCell ref="F46:H46"/>
    <mergeCell ref="I46:K46"/>
    <mergeCell ref="L46:M46"/>
    <mergeCell ref="N46:O46"/>
    <mergeCell ref="S46:T46"/>
    <mergeCell ref="U46:V46"/>
    <mergeCell ref="D45:E45"/>
    <mergeCell ref="F45:H45"/>
    <mergeCell ref="I45:K45"/>
    <mergeCell ref="L45:M45"/>
    <mergeCell ref="N45:O45"/>
    <mergeCell ref="S45:T45"/>
    <mergeCell ref="U43:V43"/>
    <mergeCell ref="D44:E44"/>
    <mergeCell ref="F44:H44"/>
    <mergeCell ref="I44:K44"/>
    <mergeCell ref="L44:M44"/>
    <mergeCell ref="N44:O44"/>
    <mergeCell ref="S44:T44"/>
    <mergeCell ref="U44:V44"/>
    <mergeCell ref="D43:E43"/>
    <mergeCell ref="F43:H43"/>
    <mergeCell ref="I43:K43"/>
    <mergeCell ref="L43:M43"/>
    <mergeCell ref="N43:O43"/>
    <mergeCell ref="S43:T43"/>
    <mergeCell ref="U41:V41"/>
    <mergeCell ref="D42:E42"/>
    <mergeCell ref="F42:H42"/>
    <mergeCell ref="I42:K42"/>
    <mergeCell ref="L42:M42"/>
    <mergeCell ref="N42:O42"/>
    <mergeCell ref="S42:T42"/>
    <mergeCell ref="U42:V42"/>
    <mergeCell ref="D41:E41"/>
    <mergeCell ref="F41:H41"/>
    <mergeCell ref="I41:K41"/>
    <mergeCell ref="L41:M41"/>
    <mergeCell ref="N41:O41"/>
    <mergeCell ref="S41:T41"/>
    <mergeCell ref="U39:V39"/>
    <mergeCell ref="D40:E40"/>
    <mergeCell ref="F40:H40"/>
    <mergeCell ref="I40:K40"/>
    <mergeCell ref="L40:M40"/>
    <mergeCell ref="N40:O40"/>
    <mergeCell ref="S40:T40"/>
    <mergeCell ref="U40:V40"/>
    <mergeCell ref="D39:E39"/>
    <mergeCell ref="F39:H39"/>
    <mergeCell ref="I39:K39"/>
    <mergeCell ref="L39:M39"/>
    <mergeCell ref="N39:O39"/>
    <mergeCell ref="S39:T39"/>
    <mergeCell ref="U37:V37"/>
    <mergeCell ref="D38:E38"/>
    <mergeCell ref="F38:H38"/>
    <mergeCell ref="I38:K38"/>
    <mergeCell ref="L38:M38"/>
    <mergeCell ref="N38:O38"/>
    <mergeCell ref="S38:T38"/>
    <mergeCell ref="U38:V38"/>
    <mergeCell ref="D37:E37"/>
    <mergeCell ref="F37:H37"/>
    <mergeCell ref="I37:K37"/>
    <mergeCell ref="L37:M37"/>
    <mergeCell ref="N37:O37"/>
    <mergeCell ref="S37:T37"/>
    <mergeCell ref="U35:V35"/>
    <mergeCell ref="D36:E36"/>
    <mergeCell ref="F36:H36"/>
    <mergeCell ref="I36:K36"/>
    <mergeCell ref="L36:M36"/>
    <mergeCell ref="N36:O36"/>
    <mergeCell ref="S36:T36"/>
    <mergeCell ref="U36:V36"/>
    <mergeCell ref="D35:E35"/>
    <mergeCell ref="F35:H35"/>
    <mergeCell ref="I35:K35"/>
    <mergeCell ref="L35:M35"/>
    <mergeCell ref="N35:O35"/>
    <mergeCell ref="S35:T35"/>
    <mergeCell ref="U33:V33"/>
    <mergeCell ref="D34:E34"/>
    <mergeCell ref="F34:H34"/>
    <mergeCell ref="I34:K34"/>
    <mergeCell ref="L34:M34"/>
    <mergeCell ref="N34:O34"/>
    <mergeCell ref="S34:T34"/>
    <mergeCell ref="U34:V34"/>
    <mergeCell ref="D33:E33"/>
    <mergeCell ref="F33:H33"/>
    <mergeCell ref="I33:K33"/>
    <mergeCell ref="L33:M33"/>
    <mergeCell ref="N33:O33"/>
    <mergeCell ref="S33:T33"/>
    <mergeCell ref="U31:V31"/>
    <mergeCell ref="D32:E32"/>
    <mergeCell ref="F32:H32"/>
    <mergeCell ref="I32:K32"/>
    <mergeCell ref="L32:M32"/>
    <mergeCell ref="N32:O32"/>
    <mergeCell ref="S32:T32"/>
    <mergeCell ref="U32:V32"/>
    <mergeCell ref="D31:E31"/>
    <mergeCell ref="F31:H31"/>
    <mergeCell ref="I31:K31"/>
    <mergeCell ref="L31:M31"/>
    <mergeCell ref="N31:O31"/>
    <mergeCell ref="S31:T31"/>
    <mergeCell ref="U29:V29"/>
    <mergeCell ref="D30:E30"/>
    <mergeCell ref="F30:H30"/>
    <mergeCell ref="I30:K30"/>
    <mergeCell ref="L30:M30"/>
    <mergeCell ref="N30:O30"/>
    <mergeCell ref="S30:T30"/>
    <mergeCell ref="U30:V30"/>
    <mergeCell ref="D29:E29"/>
    <mergeCell ref="F29:H29"/>
    <mergeCell ref="I29:K29"/>
    <mergeCell ref="L29:M29"/>
    <mergeCell ref="N29:O29"/>
    <mergeCell ref="S29:T29"/>
    <mergeCell ref="U27:V27"/>
    <mergeCell ref="D28:E28"/>
    <mergeCell ref="F28:H28"/>
    <mergeCell ref="I28:K28"/>
    <mergeCell ref="L28:M28"/>
    <mergeCell ref="N28:O28"/>
    <mergeCell ref="S28:T28"/>
    <mergeCell ref="U28:V28"/>
    <mergeCell ref="D27:E27"/>
    <mergeCell ref="F27:H27"/>
    <mergeCell ref="I27:K27"/>
    <mergeCell ref="L27:M27"/>
    <mergeCell ref="N27:O27"/>
    <mergeCell ref="S27:T27"/>
    <mergeCell ref="U25:V25"/>
    <mergeCell ref="D26:E26"/>
    <mergeCell ref="F26:H26"/>
    <mergeCell ref="I26:K26"/>
    <mergeCell ref="L26:M26"/>
    <mergeCell ref="N26:O26"/>
    <mergeCell ref="S26:T26"/>
    <mergeCell ref="U26:V26"/>
    <mergeCell ref="D25:E25"/>
    <mergeCell ref="F25:H25"/>
    <mergeCell ref="I25:K25"/>
    <mergeCell ref="L25:M25"/>
    <mergeCell ref="N25:O25"/>
    <mergeCell ref="S25:T25"/>
    <mergeCell ref="U23:V23"/>
    <mergeCell ref="D24:E24"/>
    <mergeCell ref="F24:H24"/>
    <mergeCell ref="I24:K24"/>
    <mergeCell ref="L24:M24"/>
    <mergeCell ref="N24:O24"/>
    <mergeCell ref="S24:T24"/>
    <mergeCell ref="U24:V24"/>
    <mergeCell ref="D23:E23"/>
    <mergeCell ref="F23:H23"/>
    <mergeCell ref="I23:K23"/>
    <mergeCell ref="L23:M23"/>
    <mergeCell ref="N23:O23"/>
    <mergeCell ref="S23:T23"/>
    <mergeCell ref="U21:V21"/>
    <mergeCell ref="D22:E22"/>
    <mergeCell ref="F22:H22"/>
    <mergeCell ref="I22:K22"/>
    <mergeCell ref="L22:M22"/>
    <mergeCell ref="N22:O22"/>
    <mergeCell ref="S22:T22"/>
    <mergeCell ref="U22:V22"/>
    <mergeCell ref="D21:E21"/>
    <mergeCell ref="F21:H21"/>
    <mergeCell ref="I21:K21"/>
    <mergeCell ref="L21:M21"/>
    <mergeCell ref="N21:O21"/>
    <mergeCell ref="S21:T21"/>
    <mergeCell ref="U19:V19"/>
    <mergeCell ref="D20:E20"/>
    <mergeCell ref="F20:H20"/>
    <mergeCell ref="I20:K20"/>
    <mergeCell ref="L20:M20"/>
    <mergeCell ref="N20:O20"/>
    <mergeCell ref="S20:T20"/>
    <mergeCell ref="U20:V20"/>
    <mergeCell ref="D19:E19"/>
    <mergeCell ref="F19:H19"/>
    <mergeCell ref="I19:K19"/>
    <mergeCell ref="L19:M19"/>
    <mergeCell ref="N19:O19"/>
    <mergeCell ref="S19:T19"/>
    <mergeCell ref="U17:V17"/>
    <mergeCell ref="D18:E18"/>
    <mergeCell ref="F18:H18"/>
    <mergeCell ref="I18:K18"/>
    <mergeCell ref="L18:M18"/>
    <mergeCell ref="N18:O18"/>
    <mergeCell ref="S18:T18"/>
    <mergeCell ref="U18:V18"/>
    <mergeCell ref="D17:E17"/>
    <mergeCell ref="F17:H17"/>
    <mergeCell ref="I17:K17"/>
    <mergeCell ref="L17:M17"/>
    <mergeCell ref="N17:O17"/>
    <mergeCell ref="S17:T17"/>
    <mergeCell ref="U15:V15"/>
    <mergeCell ref="D16:E16"/>
    <mergeCell ref="F16:H16"/>
    <mergeCell ref="I16:K16"/>
    <mergeCell ref="L16:M16"/>
    <mergeCell ref="N16:O16"/>
    <mergeCell ref="S16:T16"/>
    <mergeCell ref="U16:V16"/>
    <mergeCell ref="D15:E15"/>
    <mergeCell ref="F15:H15"/>
    <mergeCell ref="I15:K15"/>
    <mergeCell ref="L15:M15"/>
    <mergeCell ref="N15:O15"/>
    <mergeCell ref="S15:T15"/>
    <mergeCell ref="Q12:R12"/>
    <mergeCell ref="S12:V12"/>
    <mergeCell ref="S13:T13"/>
    <mergeCell ref="U13:V13"/>
    <mergeCell ref="A14:H14"/>
    <mergeCell ref="I14:K14"/>
    <mergeCell ref="L14:M14"/>
    <mergeCell ref="N14:O14"/>
    <mergeCell ref="S14:T14"/>
    <mergeCell ref="U14:V14"/>
    <mergeCell ref="A9:V9"/>
    <mergeCell ref="A10:B10"/>
    <mergeCell ref="C10:V10"/>
    <mergeCell ref="A11:V11"/>
    <mergeCell ref="A12:H13"/>
    <mergeCell ref="I12:K13"/>
    <mergeCell ref="L12:O12"/>
    <mergeCell ref="L13:M13"/>
    <mergeCell ref="N13:O13"/>
    <mergeCell ref="P12:P13"/>
    <mergeCell ref="A7:F7"/>
    <mergeCell ref="G7:S7"/>
    <mergeCell ref="T7:U7"/>
    <mergeCell ref="A8:G8"/>
    <mergeCell ref="H8:S8"/>
    <mergeCell ref="T8:U8"/>
    <mergeCell ref="A5:I5"/>
    <mergeCell ref="J5:S5"/>
    <mergeCell ref="T5:U5"/>
    <mergeCell ref="A6:J6"/>
    <mergeCell ref="K6:S6"/>
    <mergeCell ref="T6:U6"/>
    <mergeCell ref="A1:V1"/>
    <mergeCell ref="A2:U2"/>
    <mergeCell ref="A3:L3"/>
    <mergeCell ref="M3:N3"/>
    <mergeCell ref="O3:U3"/>
    <mergeCell ref="A4:U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Владимиров</cp:lastModifiedBy>
  <dcterms:modified xsi:type="dcterms:W3CDTF">2017-07-20T05:48:28Z</dcterms:modified>
  <cp:category/>
  <cp:version/>
  <cp:contentType/>
  <cp:contentStatus/>
</cp:coreProperties>
</file>